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5150" windowHeight="6470" tabRatio="886" activeTab="25"/>
  </bookViews>
  <sheets>
    <sheet name="Инструкция" sheetId="473" r:id="rId1"/>
    <sheet name="Лог обновления" sheetId="429" state="veryHidden" r:id="rId2"/>
    <sheet name="Титульный" sheetId="437" r:id="rId3"/>
    <sheet name="Справочник ГТП" sheetId="450" state="veryHidden" r:id="rId4"/>
    <sheet name="Январь" sheetId="451" r:id="rId5"/>
    <sheet name="Февраль" sheetId="452" r:id="rId6"/>
    <sheet name="Март" sheetId="453" r:id="rId7"/>
    <sheet name="Апрель" sheetId="454" r:id="rId8"/>
    <sheet name="Май" sheetId="455" r:id="rId9"/>
    <sheet name="Июнь" sheetId="456" r:id="rId10"/>
    <sheet name="Июль" sheetId="457" r:id="rId11"/>
    <sheet name="Август" sheetId="458" r:id="rId12"/>
    <sheet name="Сентябрь" sheetId="459" r:id="rId13"/>
    <sheet name="Октябрь" sheetId="460" r:id="rId14"/>
    <sheet name="Ноябрь" sheetId="461" r:id="rId15"/>
    <sheet name="Декабрь" sheetId="462" r:id="rId16"/>
    <sheet name="I квартал" sheetId="463" r:id="rId17"/>
    <sheet name="II квартал" sheetId="464" r:id="rId18"/>
    <sheet name="III квартал" sheetId="465" r:id="rId19"/>
    <sheet name="IV квартал" sheetId="466" r:id="rId20"/>
    <sheet name="Год" sheetId="467" r:id="rId21"/>
    <sheet name="Ф9" sheetId="468" r:id="rId22"/>
    <sheet name="Ф10" sheetId="469" r:id="rId23"/>
    <sheet name="Сравнение" sheetId="486" r:id="rId24"/>
    <sheet name="Комментарии" sheetId="431" r:id="rId25"/>
    <sheet name="Проверка" sheetId="432" r:id="rId26"/>
    <sheet name="AllSheetsInThisWorkbook" sheetId="389" state="veryHidden" r:id="rId27"/>
    <sheet name="TEHSHEET" sheetId="205" state="veryHidden" r:id="rId28"/>
    <sheet name="et_union" sheetId="471" state="veryHidden" r:id="rId29"/>
    <sheet name="modHTTP" sheetId="479" state="veryHidden" r:id="rId30"/>
    <sheet name="modReestr" sheetId="433" state="veryHidden" r:id="rId31"/>
    <sheet name="modfrmReestr" sheetId="434" state="veryHidden" r:id="rId32"/>
    <sheet name="modfrmRegion" sheetId="480" state="veryHidden" r:id="rId33"/>
    <sheet name="modfrmAuthorization" sheetId="481" state="veryHidden" r:id="rId34"/>
    <sheet name="modInstruction" sheetId="474" state="veryHidden" r:id="rId35"/>
    <sheet name="modUpdTemplMain" sheetId="475" state="veryHidden" r:id="rId36"/>
    <sheet name="modfrmCheckUpdates" sheetId="476" state="veryHidden" r:id="rId37"/>
    <sheet name="modClassifierValidate" sheetId="400" state="veryHidden" r:id="rId38"/>
    <sheet name="modHyp" sheetId="398" state="veryHidden" r:id="rId39"/>
    <sheet name="modProv" sheetId="488" state="veryHidden" r:id="rId40"/>
    <sheet name="modList00" sheetId="483" state="veryHidden" r:id="rId41"/>
    <sheet name="modList01" sheetId="472" state="veryHidden" r:id="rId42"/>
    <sheet name="modList22" sheetId="487" state="veryHidden" r:id="rId43"/>
    <sheet name="REESTR_STATION" sheetId="390" state="veryHidden" r:id="rId44"/>
    <sheet name="REESTR_GTP" sheetId="482" state="veryHidden" r:id="rId45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25" hidden="1">Проверка!$B$4:$E$4</definedName>
    <definedName name="anscount" hidden="1">1</definedName>
    <definedName name="APR">Апрель!$G$11:$J$60</definedName>
    <definedName name="AUG">Август!$G$11:$J$60</definedName>
    <definedName name="CheckRange3_1">Ф9!$S$13:$S$16</definedName>
    <definedName name="CheckRange3_2">Ф9!$U$13:$U$16</definedName>
    <definedName name="CheckRange4_1">Ф10!$F$13:$F$15</definedName>
    <definedName name="CheckRange4_2">Ф10!$G$13:$G$15</definedName>
    <definedName name="CheckRange4_3">Ф10!$H$13:$H$15</definedName>
    <definedName name="CheckRange7_1">Ф9!$F:$V</definedName>
    <definedName name="CheckRange7_2">Ф10!$F:$Q</definedName>
    <definedName name="chkGetUpdatesValue">Инструкция!$AA$95</definedName>
    <definedName name="chkNoUpdatesValue">Инструкция!$AA$97</definedName>
    <definedName name="code">Инструкция!$B$2</definedName>
    <definedName name="DEC">Декабрь!$G$11:$J$60</definedName>
    <definedName name="dolj_lico">Титульный!$F$31:$F$34</definedName>
    <definedName name="et_List01">et_union!$3:$3</definedName>
    <definedName name="F10_SCOPE">Ф10!$D$13:$FD$15</definedName>
    <definedName name="F9_SCOPE">Ф9!$D$13:$HQ$16</definedName>
    <definedName name="FEB">Февраль!$G$11:$J$60</definedName>
    <definedName name="FirstLine">Инструкция!$A$6</definedName>
    <definedName name="god">Титульный!$F$9</definedName>
    <definedName name="GTP_LIST">'Справочник ГТП'!$6:$7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inn">Титульный!$F$14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instr_hyp1">Инструкция!$K$58</definedName>
    <definedName name="instr_hyp5">Инструкция!$K$77</definedName>
    <definedName name="JAN">Январь!$G$11:$J$64</definedName>
    <definedName name="JUL">Июль!$G$11:$J$60</definedName>
    <definedName name="JUN">Июнь!$G$11:$J$60</definedName>
    <definedName name="kpp">Титульный!$F$15</definedName>
    <definedName name="MAR">Март!$G$11:$J$60</definedName>
    <definedName name="MAY">Май!$G$11:$J$60</definedName>
    <definedName name="NOV">Ноябрь!$G$11:$J$60</definedName>
    <definedName name="OCT">Октябрь!$G$11:$J$60</definedName>
    <definedName name="org">Титульный!$F$13</definedName>
    <definedName name="pIns_List01">'Справочник ГТП'!$E$7</definedName>
    <definedName name="pINs_List22_0">Сравнение!$E$12</definedName>
    <definedName name="REESTR_GTP_RANGE">REESTR_GTP!$A$1:$K$1</definedName>
    <definedName name="REESTR_STATION_RANGE">REESTR_STATION!$A$1:$K$7</definedName>
    <definedName name="REGION">TEHSHEET!$A$2:$A$87</definedName>
    <definedName name="region_name">Титульный!$F$7</definedName>
    <definedName name="rek_fas_range">Сравнение!$13:$69</definedName>
    <definedName name="rst_entity_id">Титульный!$F$16</definedName>
    <definedName name="SAPBEXrevision" hidden="1">1</definedName>
    <definedName name="SAPBEXsysID" hidden="1">"BW2"</definedName>
    <definedName name="SAPBEXwbID" hidden="1">"479GSPMTNK9HM4ZSIVE5K2SH6"</definedName>
    <definedName name="SCOPE">Год!$G$12:$I$60</definedName>
    <definedName name="SEP">Сентябрь!$G$11:$J$60</definedName>
    <definedName name="SPR_SCOPE">'Справочник ГТП'!$E$6:$F$7</definedName>
    <definedName name="station">Титульный!$F$18</definedName>
    <definedName name="STYPE">TEHSHEET!$B$2:$B$4</definedName>
    <definedName name="TOTAL">P1_TOTAL,P2_TOTAL,P3_TOTAL,P4_TOTAL,P5_TOTAL</definedName>
    <definedName name="type_station">Титульный!$F$20</definedName>
    <definedName name="type_version">Титульный!$F$11</definedName>
    <definedName name="UpdStatus">Инструкция!$AA$1</definedName>
    <definedName name="version">Инструкция!$B$3</definedName>
    <definedName name="ws_02_check_15_1">Январь!$G$52:$J$52</definedName>
    <definedName name="ws_02_check_17_1">Январь!$G$55:$J$55</definedName>
    <definedName name="ws_02_check_6">Январь!$J$22</definedName>
    <definedName name="ws_03_check_15_1">Февраль!$G$52:$J$52</definedName>
    <definedName name="ws_03_check_17_1">Февраль!$G$55:$J$55</definedName>
    <definedName name="ws_03_check_6">Февраль!$J$22</definedName>
    <definedName name="ws_04_check_15_1">Март!$G$52:$J$52</definedName>
    <definedName name="ws_04_check_17_1">Март!$G$55:$J$55</definedName>
    <definedName name="ws_04_check_6">Март!$J$22</definedName>
    <definedName name="ws_05_check_15_1">Апрель!$G$52:$J$52</definedName>
    <definedName name="ws_05_check_17_1">Апрель!$G$55:$J$55</definedName>
    <definedName name="ws_05_check_6">Апрель!$J$22</definedName>
    <definedName name="ws_06_check_15_1">Май!$G$52:$J$52</definedName>
    <definedName name="ws_06_check_17_1">Май!$G$55:$J$55</definedName>
    <definedName name="ws_06_check_6">Май!$J$22</definedName>
    <definedName name="ws_07_check_15_1">Июнь!$G$52:$J$52</definedName>
    <definedName name="ws_07_check_17_1">Июнь!$G$55:$J$55</definedName>
    <definedName name="ws_07_check_6">Июнь!$J$22</definedName>
    <definedName name="ws_08_check_15_1">Июль!$G$52:$J$52</definedName>
    <definedName name="ws_08_check_17_1">Июль!$G$55:$J$55</definedName>
    <definedName name="ws_08_check_6">Июль!$J$22</definedName>
    <definedName name="ws_09_check_15_1">Август!$G$52:$J$52</definedName>
    <definedName name="ws_09_check_17_1">Август!$G$55:$J$55</definedName>
    <definedName name="ws_09_check_6">Август!$J$22</definedName>
    <definedName name="ws_10_check_15_1">Сентябрь!$G$52:$J$52</definedName>
    <definedName name="ws_10_check_17_1">Сентябрь!$G$55:$J$55</definedName>
    <definedName name="ws_10_check_6">Сентябрь!$J$22</definedName>
    <definedName name="ws_11_check_15_1">Октябрь!$G$52:$J$52</definedName>
    <definedName name="ws_11_check_17_1">Октябрь!$G$55:$J$55</definedName>
    <definedName name="ws_11_check_6">Октябрь!$J$22</definedName>
    <definedName name="ws_12_check_15_1">Ноябрь!$G$52:$J$52</definedName>
    <definedName name="ws_12_check_17_1">Ноябрь!$G$55:$J$55</definedName>
    <definedName name="ws_12_check_6">Ноябрь!$J$22</definedName>
    <definedName name="ws_13_check_15_1">Декабрь!$G$52:$J$52</definedName>
    <definedName name="ws_13_check_17_1">Декабрь!$G$55:$J$55</definedName>
    <definedName name="ws_13_check_6">Декабрь!$J$22</definedName>
    <definedName name="YEAR">Год!$G$11:$J$60</definedName>
  </definedNames>
  <calcPr calcId="162913" refMode="R1C1"/>
</workbook>
</file>

<file path=xl/calcChain.xml><?xml version="1.0" encoding="utf-8"?>
<calcChain xmlns="http://schemas.openxmlformats.org/spreadsheetml/2006/main">
  <c r="J9" i="467" l="1"/>
  <c r="I9" i="467"/>
  <c r="H9" i="467"/>
  <c r="G9" i="467"/>
  <c r="J9" i="466"/>
  <c r="I9" i="466"/>
  <c r="H9" i="466"/>
  <c r="G9" i="466"/>
  <c r="J9" i="465"/>
  <c r="I9" i="465"/>
  <c r="H9" i="465"/>
  <c r="G9" i="465"/>
  <c r="J9" i="464"/>
  <c r="I9" i="464"/>
  <c r="H9" i="464"/>
  <c r="G9" i="464"/>
  <c r="J9" i="463"/>
  <c r="I9" i="463"/>
  <c r="H9" i="463"/>
  <c r="G9" i="463"/>
  <c r="J41" i="462"/>
  <c r="J38" i="462"/>
  <c r="J31" i="462"/>
  <c r="J34" i="462" s="1"/>
  <c r="J36" i="462" s="1"/>
  <c r="J23" i="462"/>
  <c r="I41" i="462"/>
  <c r="I38" i="462"/>
  <c r="I31" i="462"/>
  <c r="I34" i="462" s="1"/>
  <c r="I36" i="462" s="1"/>
  <c r="I23" i="462"/>
  <c r="H41" i="462"/>
  <c r="H38" i="462"/>
  <c r="H31" i="462"/>
  <c r="H34" i="462" s="1"/>
  <c r="H36" i="462" s="1"/>
  <c r="G41" i="462"/>
  <c r="G38" i="462"/>
  <c r="G31" i="462"/>
  <c r="G34" i="462" s="1"/>
  <c r="G36" i="462" s="1"/>
  <c r="G23" i="462"/>
  <c r="J9" i="462"/>
  <c r="I9" i="462"/>
  <c r="H9" i="462"/>
  <c r="G9" i="462"/>
  <c r="J41" i="461"/>
  <c r="J38" i="461"/>
  <c r="J31" i="461"/>
  <c r="J34" i="461" s="1"/>
  <c r="J36" i="461" s="1"/>
  <c r="J23" i="461"/>
  <c r="I41" i="461"/>
  <c r="I38" i="461"/>
  <c r="I31" i="461"/>
  <c r="I34" i="461" s="1"/>
  <c r="I36" i="461" s="1"/>
  <c r="I23" i="461"/>
  <c r="H41" i="461"/>
  <c r="H38" i="461"/>
  <c r="H31" i="461"/>
  <c r="H34" i="461" s="1"/>
  <c r="H36" i="461" s="1"/>
  <c r="G41" i="461"/>
  <c r="G38" i="461"/>
  <c r="G31" i="461"/>
  <c r="G34" i="461" s="1"/>
  <c r="G36" i="461" s="1"/>
  <c r="G23" i="461"/>
  <c r="J9" i="461"/>
  <c r="I9" i="461"/>
  <c r="H9" i="461"/>
  <c r="G9" i="461"/>
  <c r="J41" i="460"/>
  <c r="J38" i="460"/>
  <c r="J31" i="460"/>
  <c r="J34" i="460" s="1"/>
  <c r="J36" i="460" s="1"/>
  <c r="J23" i="460"/>
  <c r="I41" i="460"/>
  <c r="I38" i="460"/>
  <c r="I31" i="460"/>
  <c r="I34" i="460" s="1"/>
  <c r="I36" i="460" s="1"/>
  <c r="I23" i="460"/>
  <c r="H41" i="460"/>
  <c r="H38" i="460"/>
  <c r="H31" i="460"/>
  <c r="H34" i="460" s="1"/>
  <c r="H36" i="460" s="1"/>
  <c r="G41" i="460"/>
  <c r="G38" i="460"/>
  <c r="G31" i="460"/>
  <c r="G34" i="460" s="1"/>
  <c r="G36" i="460" s="1"/>
  <c r="G23" i="460"/>
  <c r="J9" i="460"/>
  <c r="I9" i="460"/>
  <c r="H9" i="460"/>
  <c r="G9" i="460"/>
  <c r="J41" i="459"/>
  <c r="J38" i="459"/>
  <c r="J31" i="459"/>
  <c r="J34" i="459" s="1"/>
  <c r="J36" i="459" s="1"/>
  <c r="J23" i="459"/>
  <c r="I41" i="459"/>
  <c r="I38" i="459"/>
  <c r="I31" i="459"/>
  <c r="I34" i="459" s="1"/>
  <c r="I36" i="459" s="1"/>
  <c r="I23" i="459"/>
  <c r="H41" i="459"/>
  <c r="H38" i="459"/>
  <c r="H31" i="459"/>
  <c r="H34" i="459" s="1"/>
  <c r="H36" i="459" s="1"/>
  <c r="G41" i="459"/>
  <c r="G38" i="459"/>
  <c r="G31" i="459"/>
  <c r="G34" i="459" s="1"/>
  <c r="G36" i="459" s="1"/>
  <c r="G23" i="459"/>
  <c r="J9" i="459"/>
  <c r="I9" i="459"/>
  <c r="H9" i="459"/>
  <c r="G9" i="459"/>
  <c r="J41" i="458"/>
  <c r="J38" i="458"/>
  <c r="J31" i="458"/>
  <c r="J34" i="458" s="1"/>
  <c r="J36" i="458" s="1"/>
  <c r="J23" i="458"/>
  <c r="I41" i="458"/>
  <c r="I38" i="458"/>
  <c r="I31" i="458"/>
  <c r="I34" i="458" s="1"/>
  <c r="I36" i="458" s="1"/>
  <c r="I23" i="458"/>
  <c r="H41" i="458"/>
  <c r="H38" i="458"/>
  <c r="H31" i="458"/>
  <c r="H34" i="458" s="1"/>
  <c r="H36" i="458" s="1"/>
  <c r="G41" i="458"/>
  <c r="G38" i="458"/>
  <c r="G31" i="458"/>
  <c r="G34" i="458" s="1"/>
  <c r="G36" i="458" s="1"/>
  <c r="G23" i="458"/>
  <c r="J9" i="458"/>
  <c r="I9" i="458"/>
  <c r="H9" i="458"/>
  <c r="G9" i="458"/>
  <c r="J41" i="457"/>
  <c r="J38" i="457"/>
  <c r="J26" i="457" s="1"/>
  <c r="J31" i="457"/>
  <c r="J34" i="457" s="1"/>
  <c r="J36" i="457" s="1"/>
  <c r="J23" i="457"/>
  <c r="I41" i="457"/>
  <c r="I38" i="457"/>
  <c r="I31" i="457"/>
  <c r="I34" i="457" s="1"/>
  <c r="I36" i="457" s="1"/>
  <c r="I23" i="457"/>
  <c r="H41" i="457"/>
  <c r="H38" i="457"/>
  <c r="H31" i="457"/>
  <c r="H34" i="457" s="1"/>
  <c r="H36" i="457" s="1"/>
  <c r="G41" i="457"/>
  <c r="G38" i="457"/>
  <c r="G31" i="457"/>
  <c r="G34" i="457" s="1"/>
  <c r="G36" i="457" s="1"/>
  <c r="G23" i="457"/>
  <c r="J9" i="457"/>
  <c r="I9" i="457"/>
  <c r="H9" i="457"/>
  <c r="G9" i="457"/>
  <c r="J41" i="456"/>
  <c r="J38" i="456"/>
  <c r="J31" i="456"/>
  <c r="J34" i="456" s="1"/>
  <c r="J36" i="456" s="1"/>
  <c r="J23" i="456"/>
  <c r="I41" i="456"/>
  <c r="I38" i="456"/>
  <c r="I31" i="456"/>
  <c r="I34" i="456" s="1"/>
  <c r="I36" i="456" s="1"/>
  <c r="I23" i="456"/>
  <c r="H41" i="456"/>
  <c r="H38" i="456"/>
  <c r="H31" i="456"/>
  <c r="H34" i="456" s="1"/>
  <c r="H36" i="456" s="1"/>
  <c r="G41" i="456"/>
  <c r="G38" i="456"/>
  <c r="G26" i="456" s="1"/>
  <c r="G31" i="456"/>
  <c r="G34" i="456" s="1"/>
  <c r="G36" i="456" s="1"/>
  <c r="G23" i="456"/>
  <c r="J9" i="456"/>
  <c r="I9" i="456"/>
  <c r="H9" i="456"/>
  <c r="G9" i="456"/>
  <c r="J41" i="455"/>
  <c r="J38" i="455"/>
  <c r="J31" i="455"/>
  <c r="J34" i="455" s="1"/>
  <c r="J36" i="455" s="1"/>
  <c r="J23" i="455"/>
  <c r="I41" i="455"/>
  <c r="I38" i="455"/>
  <c r="I31" i="455"/>
  <c r="I34" i="455" s="1"/>
  <c r="I36" i="455" s="1"/>
  <c r="I23" i="455"/>
  <c r="H41" i="455"/>
  <c r="H38" i="455"/>
  <c r="H31" i="455"/>
  <c r="H34" i="455" s="1"/>
  <c r="H36" i="455" s="1"/>
  <c r="G41" i="455"/>
  <c r="G38" i="455"/>
  <c r="G31" i="455"/>
  <c r="G34" i="455" s="1"/>
  <c r="G36" i="455" s="1"/>
  <c r="G23" i="455"/>
  <c r="J9" i="455"/>
  <c r="I9" i="455"/>
  <c r="H9" i="455"/>
  <c r="G9" i="455"/>
  <c r="J41" i="454"/>
  <c r="J38" i="454"/>
  <c r="J31" i="454"/>
  <c r="J34" i="454" s="1"/>
  <c r="J36" i="454" s="1"/>
  <c r="J23" i="454"/>
  <c r="I41" i="454"/>
  <c r="I38" i="454"/>
  <c r="I31" i="454"/>
  <c r="I34" i="454" s="1"/>
  <c r="I36" i="454" s="1"/>
  <c r="I23" i="454"/>
  <c r="H41" i="454"/>
  <c r="H38" i="454"/>
  <c r="H31" i="454"/>
  <c r="H34" i="454" s="1"/>
  <c r="H36" i="454" s="1"/>
  <c r="G41" i="454"/>
  <c r="G38" i="454"/>
  <c r="G31" i="454"/>
  <c r="G34" i="454" s="1"/>
  <c r="G36" i="454" s="1"/>
  <c r="G23" i="454"/>
  <c r="J9" i="454"/>
  <c r="I9" i="454"/>
  <c r="H9" i="454"/>
  <c r="G9" i="454"/>
  <c r="J41" i="453"/>
  <c r="J38" i="453"/>
  <c r="J31" i="453"/>
  <c r="J34" i="453" s="1"/>
  <c r="J36" i="453" s="1"/>
  <c r="J23" i="453"/>
  <c r="I41" i="453"/>
  <c r="I38" i="453"/>
  <c r="I31" i="453"/>
  <c r="I34" i="453" s="1"/>
  <c r="I36" i="453" s="1"/>
  <c r="I23" i="453"/>
  <c r="H41" i="453"/>
  <c r="H38" i="453"/>
  <c r="H31" i="453"/>
  <c r="H34" i="453" s="1"/>
  <c r="H36" i="453" s="1"/>
  <c r="G41" i="453"/>
  <c r="G38" i="453"/>
  <c r="G31" i="453"/>
  <c r="G34" i="453" s="1"/>
  <c r="G36" i="453" s="1"/>
  <c r="G23" i="453"/>
  <c r="J9" i="453"/>
  <c r="I9" i="453"/>
  <c r="H9" i="453"/>
  <c r="G9" i="453"/>
  <c r="D6" i="452"/>
  <c r="J41" i="452"/>
  <c r="J38" i="452"/>
  <c r="J31" i="452"/>
  <c r="J34" i="452" s="1"/>
  <c r="J36" i="452" s="1"/>
  <c r="J23" i="452"/>
  <c r="I41" i="452"/>
  <c r="I38" i="452"/>
  <c r="I31" i="452"/>
  <c r="I34" i="452" s="1"/>
  <c r="I36" i="452" s="1"/>
  <c r="I23" i="452"/>
  <c r="H41" i="452"/>
  <c r="H38" i="452"/>
  <c r="H31" i="452"/>
  <c r="H34" i="452" s="1"/>
  <c r="H36" i="452" s="1"/>
  <c r="G41" i="452"/>
  <c r="G38" i="452"/>
  <c r="G31" i="452"/>
  <c r="G34" i="452" s="1"/>
  <c r="G23" i="452"/>
  <c r="J9" i="452"/>
  <c r="I9" i="452"/>
  <c r="H9" i="452"/>
  <c r="G9" i="452"/>
  <c r="J41" i="451"/>
  <c r="J38" i="451"/>
  <c r="J31" i="451"/>
  <c r="J34" i="451" s="1"/>
  <c r="J36" i="451" s="1"/>
  <c r="J23" i="451"/>
  <c r="I41" i="451"/>
  <c r="I38" i="451"/>
  <c r="I31" i="451"/>
  <c r="I34" i="451" s="1"/>
  <c r="I36" i="451" s="1"/>
  <c r="I23" i="451"/>
  <c r="H41" i="451"/>
  <c r="H38" i="451"/>
  <c r="H31" i="451"/>
  <c r="H34" i="451" s="1"/>
  <c r="H36" i="451" s="1"/>
  <c r="G41" i="451"/>
  <c r="G38" i="451"/>
  <c r="G31" i="451"/>
  <c r="G34" i="451" s="1"/>
  <c r="G23" i="451"/>
  <c r="J55" i="467"/>
  <c r="I55" i="467"/>
  <c r="H55" i="467"/>
  <c r="G55" i="467"/>
  <c r="J55" i="466"/>
  <c r="I55" i="466"/>
  <c r="H55" i="466"/>
  <c r="G55" i="466"/>
  <c r="J55" i="465"/>
  <c r="I55" i="465"/>
  <c r="H55" i="465"/>
  <c r="G55" i="465"/>
  <c r="J55" i="464"/>
  <c r="I55" i="464"/>
  <c r="H55" i="464"/>
  <c r="G55" i="464"/>
  <c r="J55" i="463"/>
  <c r="I55" i="463"/>
  <c r="H55" i="463"/>
  <c r="G55" i="463"/>
  <c r="B3" i="473"/>
  <c r="B2" i="473"/>
  <c r="H26" i="455" l="1"/>
  <c r="H26" i="453"/>
  <c r="I26" i="454"/>
  <c r="I27" i="454" s="1"/>
  <c r="J26" i="458"/>
  <c r="G26" i="461"/>
  <c r="G27" i="461" s="1"/>
  <c r="J26" i="462"/>
  <c r="I26" i="462"/>
  <c r="H26" i="462"/>
  <c r="G26" i="462"/>
  <c r="J26" i="461"/>
  <c r="I26" i="461"/>
  <c r="H26" i="461"/>
  <c r="G14" i="461"/>
  <c r="G16" i="461" s="1"/>
  <c r="G18" i="461" s="1"/>
  <c r="G28" i="461"/>
  <c r="J26" i="460"/>
  <c r="I26" i="460"/>
  <c r="H26" i="460"/>
  <c r="G26" i="460"/>
  <c r="J26" i="459"/>
  <c r="I26" i="459"/>
  <c r="H26" i="459"/>
  <c r="G26" i="459"/>
  <c r="J14" i="458"/>
  <c r="J16" i="458" s="1"/>
  <c r="J18" i="458" s="1"/>
  <c r="J27" i="458"/>
  <c r="J28" i="458"/>
  <c r="I26" i="458"/>
  <c r="H26" i="458"/>
  <c r="G26" i="458"/>
  <c r="J14" i="457"/>
  <c r="J16" i="457" s="1"/>
  <c r="J18" i="457" s="1"/>
  <c r="J27" i="457"/>
  <c r="J28" i="457"/>
  <c r="I26" i="457"/>
  <c r="H26" i="457"/>
  <c r="G26" i="457"/>
  <c r="J26" i="456"/>
  <c r="I26" i="456"/>
  <c r="H26" i="456"/>
  <c r="G14" i="456"/>
  <c r="G16" i="456" s="1"/>
  <c r="G18" i="456" s="1"/>
  <c r="G27" i="456"/>
  <c r="G28" i="456"/>
  <c r="J26" i="455"/>
  <c r="I26" i="455"/>
  <c r="H27" i="455"/>
  <c r="H14" i="455"/>
  <c r="H16" i="455" s="1"/>
  <c r="H18" i="455" s="1"/>
  <c r="H28" i="455"/>
  <c r="G26" i="455"/>
  <c r="J26" i="454"/>
  <c r="I28" i="454"/>
  <c r="H26" i="454"/>
  <c r="G26" i="454"/>
  <c r="J26" i="453"/>
  <c r="I26" i="453"/>
  <c r="H27" i="453"/>
  <c r="H14" i="453"/>
  <c r="H16" i="453" s="1"/>
  <c r="H18" i="453" s="1"/>
  <c r="H28" i="453"/>
  <c r="G26" i="453"/>
  <c r="J26" i="452"/>
  <c r="I26" i="452"/>
  <c r="H26" i="452"/>
  <c r="G26" i="452"/>
  <c r="G36" i="452"/>
  <c r="J26" i="451"/>
  <c r="I26" i="451"/>
  <c r="H26" i="451"/>
  <c r="G26" i="451"/>
  <c r="G36" i="451"/>
  <c r="G52" i="467"/>
  <c r="H52" i="467"/>
  <c r="I52" i="467"/>
  <c r="J52" i="467"/>
  <c r="G52" i="466"/>
  <c r="H52" i="466"/>
  <c r="I52" i="466"/>
  <c r="J52" i="466"/>
  <c r="G52" i="465"/>
  <c r="H52" i="465"/>
  <c r="I52" i="465"/>
  <c r="J52" i="465"/>
  <c r="G52" i="464"/>
  <c r="H52" i="464"/>
  <c r="I52" i="464"/>
  <c r="J52" i="464"/>
  <c r="G52" i="463"/>
  <c r="H52" i="463"/>
  <c r="I52" i="463"/>
  <c r="J52" i="463"/>
  <c r="I14" i="454" l="1"/>
  <c r="I16" i="454" s="1"/>
  <c r="I18" i="454" s="1"/>
  <c r="J14" i="462"/>
  <c r="J16" i="462" s="1"/>
  <c r="J18" i="462" s="1"/>
  <c r="J27" i="462"/>
  <c r="J28" i="462"/>
  <c r="I14" i="462"/>
  <c r="I16" i="462" s="1"/>
  <c r="I18" i="462" s="1"/>
  <c r="I27" i="462"/>
  <c r="I28" i="462"/>
  <c r="H27" i="462"/>
  <c r="H14" i="462"/>
  <c r="H16" i="462" s="1"/>
  <c r="H18" i="462" s="1"/>
  <c r="H28" i="462"/>
  <c r="G14" i="462"/>
  <c r="G16" i="462" s="1"/>
  <c r="G18" i="462" s="1"/>
  <c r="G27" i="462"/>
  <c r="G28" i="462"/>
  <c r="J14" i="461"/>
  <c r="J16" i="461" s="1"/>
  <c r="J18" i="461" s="1"/>
  <c r="J27" i="461"/>
  <c r="J28" i="461"/>
  <c r="I14" i="461"/>
  <c r="I16" i="461" s="1"/>
  <c r="I18" i="461" s="1"/>
  <c r="I27" i="461"/>
  <c r="I28" i="461"/>
  <c r="H27" i="461"/>
  <c r="H14" i="461"/>
  <c r="H16" i="461" s="1"/>
  <c r="H18" i="461" s="1"/>
  <c r="H28" i="461"/>
  <c r="J14" i="460"/>
  <c r="J16" i="460" s="1"/>
  <c r="J18" i="460" s="1"/>
  <c r="J27" i="460"/>
  <c r="J28" i="460"/>
  <c r="I14" i="460"/>
  <c r="I16" i="460" s="1"/>
  <c r="I18" i="460" s="1"/>
  <c r="I27" i="460"/>
  <c r="I28" i="460"/>
  <c r="H27" i="460"/>
  <c r="H14" i="460"/>
  <c r="H16" i="460" s="1"/>
  <c r="H18" i="460" s="1"/>
  <c r="H28" i="460"/>
  <c r="G14" i="460"/>
  <c r="G16" i="460" s="1"/>
  <c r="G18" i="460" s="1"/>
  <c r="G27" i="460"/>
  <c r="G28" i="460"/>
  <c r="J14" i="459"/>
  <c r="J16" i="459" s="1"/>
  <c r="J18" i="459" s="1"/>
  <c r="J27" i="459"/>
  <c r="J28" i="459"/>
  <c r="I14" i="459"/>
  <c r="I16" i="459" s="1"/>
  <c r="I18" i="459" s="1"/>
  <c r="I27" i="459"/>
  <c r="I28" i="459"/>
  <c r="H27" i="459"/>
  <c r="H14" i="459"/>
  <c r="H16" i="459" s="1"/>
  <c r="H18" i="459" s="1"/>
  <c r="H28" i="459"/>
  <c r="G14" i="459"/>
  <c r="G16" i="459" s="1"/>
  <c r="G18" i="459" s="1"/>
  <c r="G27" i="459"/>
  <c r="G28" i="459"/>
  <c r="I14" i="458"/>
  <c r="I16" i="458" s="1"/>
  <c r="I18" i="458" s="1"/>
  <c r="I27" i="458"/>
  <c r="I28" i="458"/>
  <c r="H27" i="458"/>
  <c r="H14" i="458"/>
  <c r="H16" i="458" s="1"/>
  <c r="H18" i="458" s="1"/>
  <c r="H28" i="458"/>
  <c r="G14" i="458"/>
  <c r="G16" i="458" s="1"/>
  <c r="G18" i="458" s="1"/>
  <c r="G27" i="458"/>
  <c r="G28" i="458"/>
  <c r="I14" i="457"/>
  <c r="I16" i="457" s="1"/>
  <c r="I18" i="457" s="1"/>
  <c r="I27" i="457"/>
  <c r="I28" i="457"/>
  <c r="H27" i="457"/>
  <c r="H14" i="457"/>
  <c r="H16" i="457" s="1"/>
  <c r="H18" i="457" s="1"/>
  <c r="H28" i="457"/>
  <c r="G14" i="457"/>
  <c r="G16" i="457" s="1"/>
  <c r="G18" i="457" s="1"/>
  <c r="G27" i="457"/>
  <c r="G28" i="457"/>
  <c r="J14" i="456"/>
  <c r="J16" i="456" s="1"/>
  <c r="J18" i="456" s="1"/>
  <c r="J27" i="456"/>
  <c r="J28" i="456"/>
  <c r="I14" i="456"/>
  <c r="I16" i="456" s="1"/>
  <c r="I18" i="456" s="1"/>
  <c r="I27" i="456"/>
  <c r="I28" i="456"/>
  <c r="H27" i="456"/>
  <c r="H14" i="456"/>
  <c r="H16" i="456" s="1"/>
  <c r="H18" i="456" s="1"/>
  <c r="H28" i="456"/>
  <c r="J14" i="455"/>
  <c r="J16" i="455" s="1"/>
  <c r="J18" i="455" s="1"/>
  <c r="J27" i="455"/>
  <c r="J28" i="455"/>
  <c r="I14" i="455"/>
  <c r="I16" i="455" s="1"/>
  <c r="I18" i="455" s="1"/>
  <c r="I27" i="455"/>
  <c r="I28" i="455"/>
  <c r="G14" i="455"/>
  <c r="G16" i="455" s="1"/>
  <c r="G18" i="455" s="1"/>
  <c r="G27" i="455"/>
  <c r="G28" i="455"/>
  <c r="J14" i="454"/>
  <c r="J16" i="454" s="1"/>
  <c r="J18" i="454" s="1"/>
  <c r="J27" i="454"/>
  <c r="J28" i="454"/>
  <c r="H27" i="454"/>
  <c r="H14" i="454"/>
  <c r="H16" i="454" s="1"/>
  <c r="H18" i="454" s="1"/>
  <c r="H28" i="454"/>
  <c r="G14" i="454"/>
  <c r="G16" i="454" s="1"/>
  <c r="G18" i="454" s="1"/>
  <c r="G27" i="454"/>
  <c r="G28" i="454"/>
  <c r="J14" i="453"/>
  <c r="J16" i="453" s="1"/>
  <c r="J18" i="453" s="1"/>
  <c r="J27" i="453"/>
  <c r="J28" i="453"/>
  <c r="I14" i="453"/>
  <c r="I16" i="453" s="1"/>
  <c r="I18" i="453" s="1"/>
  <c r="I27" i="453"/>
  <c r="I28" i="453"/>
  <c r="G14" i="453"/>
  <c r="G16" i="453" s="1"/>
  <c r="G18" i="453" s="1"/>
  <c r="G27" i="453"/>
  <c r="G28" i="453"/>
  <c r="J14" i="452"/>
  <c r="J16" i="452" s="1"/>
  <c r="J18" i="452" s="1"/>
  <c r="J27" i="452"/>
  <c r="J28" i="452"/>
  <c r="I14" i="452"/>
  <c r="I16" i="452" s="1"/>
  <c r="I18" i="452" s="1"/>
  <c r="I27" i="452"/>
  <c r="I28" i="452"/>
  <c r="H27" i="452"/>
  <c r="H14" i="452"/>
  <c r="H16" i="452" s="1"/>
  <c r="H18" i="452" s="1"/>
  <c r="H28" i="452"/>
  <c r="G14" i="452"/>
  <c r="G16" i="452" s="1"/>
  <c r="G18" i="452" s="1"/>
  <c r="G27" i="452"/>
  <c r="G28" i="452"/>
  <c r="J14" i="451"/>
  <c r="J16" i="451" s="1"/>
  <c r="J18" i="451" s="1"/>
  <c r="J27" i="451"/>
  <c r="J28" i="451"/>
  <c r="I14" i="451"/>
  <c r="I16" i="451" s="1"/>
  <c r="I18" i="451" s="1"/>
  <c r="I27" i="451"/>
  <c r="I28" i="451"/>
  <c r="H28" i="451"/>
  <c r="H27" i="451"/>
  <c r="H14" i="451"/>
  <c r="H16" i="451" s="1"/>
  <c r="H18" i="451" s="1"/>
  <c r="G14" i="451"/>
  <c r="G16" i="451" s="1"/>
  <c r="G18" i="451" s="1"/>
  <c r="G27" i="451"/>
  <c r="G28" i="451"/>
  <c r="J23" i="467"/>
  <c r="J21" i="467"/>
  <c r="J23" i="466"/>
  <c r="J21" i="466"/>
  <c r="J23" i="465"/>
  <c r="J21" i="465"/>
  <c r="J23" i="464"/>
  <c r="J21" i="464"/>
  <c r="J23" i="463"/>
  <c r="J21" i="463"/>
  <c r="AH53" i="486" l="1"/>
  <c r="AI53" i="486"/>
  <c r="AJ53" i="486"/>
  <c r="AK53" i="486"/>
  <c r="AL53" i="486"/>
  <c r="AM53" i="486"/>
  <c r="AN53" i="486"/>
  <c r="AO53" i="486"/>
  <c r="AP53" i="486"/>
  <c r="AQ53" i="486"/>
  <c r="AR53" i="486"/>
  <c r="AS53" i="486"/>
  <c r="AH54" i="486"/>
  <c r="AI54" i="486"/>
  <c r="AJ54" i="486"/>
  <c r="AK54" i="486"/>
  <c r="AL54" i="486"/>
  <c r="AM54" i="486"/>
  <c r="AN54" i="486"/>
  <c r="AO54" i="486"/>
  <c r="AP54" i="486"/>
  <c r="AQ54" i="486"/>
  <c r="AR54" i="486"/>
  <c r="AS54" i="486"/>
  <c r="AH55" i="486"/>
  <c r="AI55" i="486"/>
  <c r="AJ55" i="486"/>
  <c r="AK55" i="486"/>
  <c r="AL55" i="486"/>
  <c r="AM55" i="486"/>
  <c r="AN55" i="486"/>
  <c r="AO55" i="486"/>
  <c r="AP55" i="486"/>
  <c r="AQ55" i="486"/>
  <c r="AR55" i="486"/>
  <c r="AS55" i="486"/>
  <c r="AH56" i="486"/>
  <c r="AI56" i="486"/>
  <c r="AJ56" i="486"/>
  <c r="AK56" i="486"/>
  <c r="AL56" i="486"/>
  <c r="AM56" i="486"/>
  <c r="AN56" i="486"/>
  <c r="AO56" i="486"/>
  <c r="AP56" i="486"/>
  <c r="AQ56" i="486"/>
  <c r="AR56" i="486"/>
  <c r="AS56" i="486"/>
  <c r="AH57" i="486"/>
  <c r="AI57" i="486"/>
  <c r="AJ57" i="486"/>
  <c r="AK57" i="486"/>
  <c r="AL57" i="486"/>
  <c r="AM57" i="486"/>
  <c r="AN57" i="486"/>
  <c r="AO57" i="486"/>
  <c r="AP57" i="486"/>
  <c r="AQ57" i="486"/>
  <c r="AR57" i="486"/>
  <c r="AS57" i="486"/>
  <c r="AH58" i="486"/>
  <c r="AI58" i="486"/>
  <c r="AJ58" i="486"/>
  <c r="AK58" i="486"/>
  <c r="AL58" i="486"/>
  <c r="AM58" i="486"/>
  <c r="AN58" i="486"/>
  <c r="AO58" i="486"/>
  <c r="AP58" i="486"/>
  <c r="AQ58" i="486"/>
  <c r="AR58" i="486"/>
  <c r="AS58" i="486"/>
  <c r="AH59" i="486"/>
  <c r="AI59" i="486"/>
  <c r="AJ59" i="486"/>
  <c r="AK59" i="486"/>
  <c r="AL59" i="486"/>
  <c r="AM59" i="486"/>
  <c r="AN59" i="486"/>
  <c r="AO59" i="486"/>
  <c r="AP59" i="486"/>
  <c r="AQ59" i="486"/>
  <c r="AR59" i="486"/>
  <c r="AS59" i="486"/>
  <c r="AH60" i="486"/>
  <c r="AI60" i="486"/>
  <c r="AJ60" i="486"/>
  <c r="AK60" i="486"/>
  <c r="AL60" i="486"/>
  <c r="AM60" i="486"/>
  <c r="AN60" i="486"/>
  <c r="AO60" i="486"/>
  <c r="AP60" i="486"/>
  <c r="AQ60" i="486"/>
  <c r="AR60" i="486"/>
  <c r="AS60" i="486"/>
  <c r="AH61" i="486"/>
  <c r="AI61" i="486"/>
  <c r="AJ61" i="486"/>
  <c r="AK61" i="486"/>
  <c r="AL61" i="486"/>
  <c r="AM61" i="486"/>
  <c r="AN61" i="486"/>
  <c r="AO61" i="486"/>
  <c r="AP61" i="486"/>
  <c r="AQ61" i="486"/>
  <c r="AR61" i="486"/>
  <c r="AS61" i="486"/>
  <c r="AH62" i="486"/>
  <c r="AI62" i="486"/>
  <c r="AJ62" i="486"/>
  <c r="AK62" i="486"/>
  <c r="AL62" i="486"/>
  <c r="AM62" i="486"/>
  <c r="AN62" i="486"/>
  <c r="AO62" i="486"/>
  <c r="AP62" i="486"/>
  <c r="AQ62" i="486"/>
  <c r="AR62" i="486"/>
  <c r="AS62" i="486"/>
  <c r="AH63" i="486"/>
  <c r="AI63" i="486"/>
  <c r="AJ63" i="486"/>
  <c r="AK63" i="486"/>
  <c r="AL63" i="486"/>
  <c r="AM63" i="486"/>
  <c r="AN63" i="486"/>
  <c r="AO63" i="486"/>
  <c r="AP63" i="486"/>
  <c r="AQ63" i="486"/>
  <c r="AR63" i="486"/>
  <c r="AS63" i="486"/>
  <c r="AH64" i="486"/>
  <c r="AI64" i="486"/>
  <c r="AJ64" i="486"/>
  <c r="AK64" i="486"/>
  <c r="AL64" i="486"/>
  <c r="AM64" i="486"/>
  <c r="AN64" i="486"/>
  <c r="AO64" i="486"/>
  <c r="AP64" i="486"/>
  <c r="AQ64" i="486"/>
  <c r="AR64" i="486"/>
  <c r="AS64" i="486"/>
  <c r="AH65" i="486"/>
  <c r="AI65" i="486"/>
  <c r="AJ65" i="486"/>
  <c r="AK65" i="486"/>
  <c r="AL65" i="486"/>
  <c r="AM65" i="486"/>
  <c r="AN65" i="486"/>
  <c r="AO65" i="486"/>
  <c r="AP65" i="486"/>
  <c r="AQ65" i="486"/>
  <c r="AR65" i="486"/>
  <c r="AS65" i="486"/>
  <c r="AH66" i="486"/>
  <c r="AI66" i="486"/>
  <c r="AJ66" i="486"/>
  <c r="AK66" i="486"/>
  <c r="AL66" i="486"/>
  <c r="AM66" i="486"/>
  <c r="AN66" i="486"/>
  <c r="AO66" i="486"/>
  <c r="AP66" i="486"/>
  <c r="AQ66" i="486"/>
  <c r="AR66" i="486"/>
  <c r="AS66" i="486"/>
  <c r="AH67" i="486"/>
  <c r="AI67" i="486"/>
  <c r="AJ67" i="486"/>
  <c r="AK67" i="486"/>
  <c r="AL67" i="486"/>
  <c r="AM67" i="486"/>
  <c r="AN67" i="486"/>
  <c r="AO67" i="486"/>
  <c r="AP67" i="486"/>
  <c r="AQ67" i="486"/>
  <c r="AR67" i="486"/>
  <c r="AS67" i="486"/>
  <c r="AH68" i="486"/>
  <c r="AI68" i="486"/>
  <c r="AJ68" i="486"/>
  <c r="AK68" i="486"/>
  <c r="AL68" i="486"/>
  <c r="AM68" i="486"/>
  <c r="AN68" i="486"/>
  <c r="AO68" i="486"/>
  <c r="AP68" i="486"/>
  <c r="AQ68" i="486"/>
  <c r="AR68" i="486"/>
  <c r="AS68" i="486"/>
  <c r="AH69" i="486"/>
  <c r="AI69" i="486"/>
  <c r="AJ69" i="486"/>
  <c r="AK69" i="486"/>
  <c r="AL69" i="486"/>
  <c r="AM69" i="486"/>
  <c r="AN69" i="486"/>
  <c r="AO69" i="486"/>
  <c r="AP69" i="486"/>
  <c r="AQ69" i="486"/>
  <c r="AR69" i="486"/>
  <c r="AS69" i="486"/>
  <c r="AH34" i="486"/>
  <c r="AI34" i="486"/>
  <c r="AJ34" i="486"/>
  <c r="AK34" i="486"/>
  <c r="AL34" i="486"/>
  <c r="AM34" i="486"/>
  <c r="AN34" i="486"/>
  <c r="AO34" i="486"/>
  <c r="AP34" i="486"/>
  <c r="AQ34" i="486"/>
  <c r="AR34" i="486"/>
  <c r="AS34" i="486"/>
  <c r="AH35" i="486"/>
  <c r="AI35" i="486"/>
  <c r="AJ35" i="486"/>
  <c r="AK35" i="486"/>
  <c r="AL35" i="486"/>
  <c r="AM35" i="486"/>
  <c r="AN35" i="486"/>
  <c r="AO35" i="486"/>
  <c r="AP35" i="486"/>
  <c r="AQ35" i="486"/>
  <c r="AR35" i="486"/>
  <c r="AS35" i="486"/>
  <c r="AH36" i="486"/>
  <c r="AI36" i="486"/>
  <c r="AJ36" i="486"/>
  <c r="AK36" i="486"/>
  <c r="AL36" i="486"/>
  <c r="AM36" i="486"/>
  <c r="AN36" i="486"/>
  <c r="AO36" i="486"/>
  <c r="AP36" i="486"/>
  <c r="AQ36" i="486"/>
  <c r="AR36" i="486"/>
  <c r="AS36" i="486"/>
  <c r="AH37" i="486"/>
  <c r="AI37" i="486"/>
  <c r="AJ37" i="486"/>
  <c r="AK37" i="486"/>
  <c r="AL37" i="486"/>
  <c r="AM37" i="486"/>
  <c r="AN37" i="486"/>
  <c r="AO37" i="486"/>
  <c r="AP37" i="486"/>
  <c r="AQ37" i="486"/>
  <c r="AR37" i="486"/>
  <c r="AS37" i="486"/>
  <c r="AH38" i="486"/>
  <c r="AI38" i="486"/>
  <c r="AJ38" i="486"/>
  <c r="AK38" i="486"/>
  <c r="AL38" i="486"/>
  <c r="AM38" i="486"/>
  <c r="AN38" i="486"/>
  <c r="AO38" i="486"/>
  <c r="AP38" i="486"/>
  <c r="AQ38" i="486"/>
  <c r="AR38" i="486"/>
  <c r="AS38" i="486"/>
  <c r="AH39" i="486"/>
  <c r="AI39" i="486"/>
  <c r="AJ39" i="486"/>
  <c r="AK39" i="486"/>
  <c r="AL39" i="486"/>
  <c r="AM39" i="486"/>
  <c r="AN39" i="486"/>
  <c r="AO39" i="486"/>
  <c r="AP39" i="486"/>
  <c r="AQ39" i="486"/>
  <c r="AR39" i="486"/>
  <c r="AS39" i="486"/>
  <c r="AH40" i="486"/>
  <c r="AI40" i="486"/>
  <c r="AJ40" i="486"/>
  <c r="AK40" i="486"/>
  <c r="AL40" i="486"/>
  <c r="AM40" i="486"/>
  <c r="AN40" i="486"/>
  <c r="AO40" i="486"/>
  <c r="AP40" i="486"/>
  <c r="AQ40" i="486"/>
  <c r="AR40" i="486"/>
  <c r="AS40" i="486"/>
  <c r="AH41" i="486"/>
  <c r="AI41" i="486"/>
  <c r="AJ41" i="486"/>
  <c r="AK41" i="486"/>
  <c r="AL41" i="486"/>
  <c r="AM41" i="486"/>
  <c r="AN41" i="486"/>
  <c r="AO41" i="486"/>
  <c r="AP41" i="486"/>
  <c r="AQ41" i="486"/>
  <c r="AR41" i="486"/>
  <c r="AS41" i="486"/>
  <c r="AH42" i="486"/>
  <c r="AI42" i="486"/>
  <c r="AJ42" i="486"/>
  <c r="AK42" i="486"/>
  <c r="AL42" i="486"/>
  <c r="AM42" i="486"/>
  <c r="AN42" i="486"/>
  <c r="AO42" i="486"/>
  <c r="AP42" i="486"/>
  <c r="AQ42" i="486"/>
  <c r="AR42" i="486"/>
  <c r="AS42" i="486"/>
  <c r="AH43" i="486"/>
  <c r="AI43" i="486"/>
  <c r="AJ43" i="486"/>
  <c r="AK43" i="486"/>
  <c r="AL43" i="486"/>
  <c r="AM43" i="486"/>
  <c r="AN43" i="486"/>
  <c r="AO43" i="486"/>
  <c r="AP43" i="486"/>
  <c r="AQ43" i="486"/>
  <c r="AR43" i="486"/>
  <c r="AS43" i="486"/>
  <c r="AH44" i="486"/>
  <c r="AI44" i="486"/>
  <c r="AJ44" i="486"/>
  <c r="AK44" i="486"/>
  <c r="AL44" i="486"/>
  <c r="AM44" i="486"/>
  <c r="AN44" i="486"/>
  <c r="AO44" i="486"/>
  <c r="AP44" i="486"/>
  <c r="AQ44" i="486"/>
  <c r="AR44" i="486"/>
  <c r="AS44" i="486"/>
  <c r="AH45" i="486"/>
  <c r="AI45" i="486"/>
  <c r="AJ45" i="486"/>
  <c r="AK45" i="486"/>
  <c r="AL45" i="486"/>
  <c r="AM45" i="486"/>
  <c r="AN45" i="486"/>
  <c r="AO45" i="486"/>
  <c r="AP45" i="486"/>
  <c r="AQ45" i="486"/>
  <c r="AR45" i="486"/>
  <c r="AS45" i="486"/>
  <c r="AH46" i="486"/>
  <c r="AI46" i="486"/>
  <c r="AJ46" i="486"/>
  <c r="AK46" i="486"/>
  <c r="AL46" i="486"/>
  <c r="AM46" i="486"/>
  <c r="AN46" i="486"/>
  <c r="AO46" i="486"/>
  <c r="AP46" i="486"/>
  <c r="AQ46" i="486"/>
  <c r="AR46" i="486"/>
  <c r="AS46" i="486"/>
  <c r="AH47" i="486"/>
  <c r="AI47" i="486"/>
  <c r="AJ47" i="486"/>
  <c r="AK47" i="486"/>
  <c r="AL47" i="486"/>
  <c r="AM47" i="486"/>
  <c r="AN47" i="486"/>
  <c r="AO47" i="486"/>
  <c r="AP47" i="486"/>
  <c r="AQ47" i="486"/>
  <c r="AR47" i="486"/>
  <c r="AS47" i="486"/>
  <c r="AH48" i="486"/>
  <c r="AI48" i="486"/>
  <c r="AJ48" i="486"/>
  <c r="AK48" i="486"/>
  <c r="AL48" i="486"/>
  <c r="AM48" i="486"/>
  <c r="AN48" i="486"/>
  <c r="AO48" i="486"/>
  <c r="AP48" i="486"/>
  <c r="AQ48" i="486"/>
  <c r="AR48" i="486"/>
  <c r="AS48" i="486"/>
  <c r="AH49" i="486"/>
  <c r="AI49" i="486"/>
  <c r="AJ49" i="486"/>
  <c r="AK49" i="486"/>
  <c r="AL49" i="486"/>
  <c r="AM49" i="486"/>
  <c r="AN49" i="486"/>
  <c r="AO49" i="486"/>
  <c r="AP49" i="486"/>
  <c r="AQ49" i="486"/>
  <c r="AR49" i="486"/>
  <c r="AS49" i="486"/>
  <c r="AH50" i="486"/>
  <c r="AI50" i="486"/>
  <c r="AJ50" i="486"/>
  <c r="AK50" i="486"/>
  <c r="AL50" i="486"/>
  <c r="AM50" i="486"/>
  <c r="AN50" i="486"/>
  <c r="AO50" i="486"/>
  <c r="AP50" i="486"/>
  <c r="AQ50" i="486"/>
  <c r="AR50" i="486"/>
  <c r="AS50" i="486"/>
  <c r="AH15" i="486"/>
  <c r="AI15" i="486"/>
  <c r="AJ15" i="486"/>
  <c r="AK15" i="486"/>
  <c r="AL15" i="486"/>
  <c r="AM15" i="486"/>
  <c r="AN15" i="486"/>
  <c r="AO15" i="486"/>
  <c r="AP15" i="486"/>
  <c r="AQ15" i="486"/>
  <c r="AR15" i="486"/>
  <c r="AS15" i="486"/>
  <c r="AH16" i="486"/>
  <c r="AI16" i="486"/>
  <c r="AJ16" i="486"/>
  <c r="AK16" i="486"/>
  <c r="AL16" i="486"/>
  <c r="AM16" i="486"/>
  <c r="AN16" i="486"/>
  <c r="AO16" i="486"/>
  <c r="AP16" i="486"/>
  <c r="AQ16" i="486"/>
  <c r="AR16" i="486"/>
  <c r="AS16" i="486"/>
  <c r="AH17" i="486"/>
  <c r="AI17" i="486"/>
  <c r="AJ17" i="486"/>
  <c r="AK17" i="486"/>
  <c r="AL17" i="486"/>
  <c r="AM17" i="486"/>
  <c r="AN17" i="486"/>
  <c r="AO17" i="486"/>
  <c r="AP17" i="486"/>
  <c r="AQ17" i="486"/>
  <c r="AR17" i="486"/>
  <c r="AS17" i="486"/>
  <c r="AH18" i="486"/>
  <c r="AI18" i="486"/>
  <c r="AJ18" i="486"/>
  <c r="AK18" i="486"/>
  <c r="AL18" i="486"/>
  <c r="AM18" i="486"/>
  <c r="AN18" i="486"/>
  <c r="AO18" i="486"/>
  <c r="AP18" i="486"/>
  <c r="AQ18" i="486"/>
  <c r="AR18" i="486"/>
  <c r="AS18" i="486"/>
  <c r="AH19" i="486"/>
  <c r="AI19" i="486"/>
  <c r="AJ19" i="486"/>
  <c r="AK19" i="486"/>
  <c r="AL19" i="486"/>
  <c r="AM19" i="486"/>
  <c r="AN19" i="486"/>
  <c r="AO19" i="486"/>
  <c r="AP19" i="486"/>
  <c r="AQ19" i="486"/>
  <c r="AR19" i="486"/>
  <c r="AS19" i="486"/>
  <c r="AH20" i="486"/>
  <c r="AI20" i="486"/>
  <c r="AJ20" i="486"/>
  <c r="AK20" i="486"/>
  <c r="AL20" i="486"/>
  <c r="AM20" i="486"/>
  <c r="AN20" i="486"/>
  <c r="AO20" i="486"/>
  <c r="AP20" i="486"/>
  <c r="AQ20" i="486"/>
  <c r="AR20" i="486"/>
  <c r="AS20" i="486"/>
  <c r="AH21" i="486"/>
  <c r="AI21" i="486"/>
  <c r="AJ21" i="486"/>
  <c r="AK21" i="486"/>
  <c r="AL21" i="486"/>
  <c r="AM21" i="486"/>
  <c r="AN21" i="486"/>
  <c r="AO21" i="486"/>
  <c r="AP21" i="486"/>
  <c r="AQ21" i="486"/>
  <c r="AR21" i="486"/>
  <c r="AS21" i="486"/>
  <c r="AH22" i="486"/>
  <c r="AI22" i="486"/>
  <c r="AJ22" i="486"/>
  <c r="AK22" i="486"/>
  <c r="AL22" i="486"/>
  <c r="AM22" i="486"/>
  <c r="AN22" i="486"/>
  <c r="AO22" i="486"/>
  <c r="AP22" i="486"/>
  <c r="AQ22" i="486"/>
  <c r="AR22" i="486"/>
  <c r="AS22" i="486"/>
  <c r="AH23" i="486"/>
  <c r="AI23" i="486"/>
  <c r="AJ23" i="486"/>
  <c r="AK23" i="486"/>
  <c r="AL23" i="486"/>
  <c r="AM23" i="486"/>
  <c r="AN23" i="486"/>
  <c r="AO23" i="486"/>
  <c r="AP23" i="486"/>
  <c r="AQ23" i="486"/>
  <c r="AR23" i="486"/>
  <c r="AS23" i="486"/>
  <c r="AH24" i="486"/>
  <c r="AI24" i="486"/>
  <c r="AJ24" i="486"/>
  <c r="AK24" i="486"/>
  <c r="AL24" i="486"/>
  <c r="AM24" i="486"/>
  <c r="AN24" i="486"/>
  <c r="AO24" i="486"/>
  <c r="AP24" i="486"/>
  <c r="AQ24" i="486"/>
  <c r="AR24" i="486"/>
  <c r="AS24" i="486"/>
  <c r="AH25" i="486"/>
  <c r="AI25" i="486"/>
  <c r="AJ25" i="486"/>
  <c r="AK25" i="486"/>
  <c r="AL25" i="486"/>
  <c r="AM25" i="486"/>
  <c r="AN25" i="486"/>
  <c r="AO25" i="486"/>
  <c r="AP25" i="486"/>
  <c r="AQ25" i="486"/>
  <c r="AR25" i="486"/>
  <c r="AS25" i="486"/>
  <c r="AH26" i="486"/>
  <c r="AI26" i="486"/>
  <c r="AJ26" i="486"/>
  <c r="AK26" i="486"/>
  <c r="AL26" i="486"/>
  <c r="AM26" i="486"/>
  <c r="AN26" i="486"/>
  <c r="AO26" i="486"/>
  <c r="AP26" i="486"/>
  <c r="AQ26" i="486"/>
  <c r="AR26" i="486"/>
  <c r="AS26" i="486"/>
  <c r="AH27" i="486"/>
  <c r="AI27" i="486"/>
  <c r="AJ27" i="486"/>
  <c r="AK27" i="486"/>
  <c r="AL27" i="486"/>
  <c r="AM27" i="486"/>
  <c r="AN27" i="486"/>
  <c r="AO27" i="486"/>
  <c r="AP27" i="486"/>
  <c r="AQ27" i="486"/>
  <c r="AR27" i="486"/>
  <c r="AS27" i="486"/>
  <c r="AH28" i="486"/>
  <c r="AI28" i="486"/>
  <c r="AJ28" i="486"/>
  <c r="AK28" i="486"/>
  <c r="AL28" i="486"/>
  <c r="AM28" i="486"/>
  <c r="AN28" i="486"/>
  <c r="AO28" i="486"/>
  <c r="AP28" i="486"/>
  <c r="AQ28" i="486"/>
  <c r="AR28" i="486"/>
  <c r="AS28" i="486"/>
  <c r="AH29" i="486"/>
  <c r="AI29" i="486"/>
  <c r="AJ29" i="486"/>
  <c r="AK29" i="486"/>
  <c r="AL29" i="486"/>
  <c r="AM29" i="486"/>
  <c r="AN29" i="486"/>
  <c r="AO29" i="486"/>
  <c r="AP29" i="486"/>
  <c r="AQ29" i="486"/>
  <c r="AR29" i="486"/>
  <c r="AS29" i="486"/>
  <c r="AH30" i="486"/>
  <c r="AI30" i="486"/>
  <c r="AJ30" i="486"/>
  <c r="AK30" i="486"/>
  <c r="AL30" i="486"/>
  <c r="AM30" i="486"/>
  <c r="AN30" i="486"/>
  <c r="AO30" i="486"/>
  <c r="AP30" i="486"/>
  <c r="AQ30" i="486"/>
  <c r="AR30" i="486"/>
  <c r="AS30" i="486"/>
  <c r="AH31" i="486"/>
  <c r="AI31" i="486"/>
  <c r="AJ31" i="486"/>
  <c r="AK31" i="486"/>
  <c r="AL31" i="486"/>
  <c r="AM31" i="486"/>
  <c r="AN31" i="486"/>
  <c r="AO31" i="486"/>
  <c r="AP31" i="486"/>
  <c r="AQ31" i="486"/>
  <c r="AR31" i="486"/>
  <c r="AS31" i="486"/>
  <c r="T69" i="486" l="1"/>
  <c r="T68" i="486"/>
  <c r="T67" i="486"/>
  <c r="T66" i="486"/>
  <c r="T65" i="486"/>
  <c r="T64" i="486"/>
  <c r="T63" i="486"/>
  <c r="T62" i="486"/>
  <c r="T61" i="486"/>
  <c r="T60" i="486"/>
  <c r="T59" i="486"/>
  <c r="T58" i="486"/>
  <c r="T57" i="486"/>
  <c r="T56" i="486"/>
  <c r="T55" i="486"/>
  <c r="T54" i="486"/>
  <c r="T53" i="486"/>
  <c r="T52" i="486"/>
  <c r="T50" i="486"/>
  <c r="T49" i="486"/>
  <c r="T48" i="486"/>
  <c r="T47" i="486"/>
  <c r="T46" i="486"/>
  <c r="T45" i="486"/>
  <c r="T44" i="486"/>
  <c r="T43" i="486"/>
  <c r="T42" i="486"/>
  <c r="T41" i="486"/>
  <c r="T40" i="486"/>
  <c r="T39" i="486"/>
  <c r="T38" i="486"/>
  <c r="T37" i="486"/>
  <c r="T36" i="486"/>
  <c r="T35" i="486"/>
  <c r="T34" i="486"/>
  <c r="T33" i="486"/>
  <c r="T31" i="486"/>
  <c r="T30" i="486"/>
  <c r="T29" i="486"/>
  <c r="T28" i="486"/>
  <c r="T27" i="486"/>
  <c r="T26" i="486"/>
  <c r="T22" i="486"/>
  <c r="T23" i="486"/>
  <c r="T21" i="486"/>
  <c r="T20" i="486"/>
  <c r="T19" i="486"/>
  <c r="T18" i="486"/>
  <c r="T15" i="486"/>
  <c r="AS14" i="486"/>
  <c r="AR14" i="486"/>
  <c r="AQ14" i="486"/>
  <c r="AP14" i="486"/>
  <c r="AO14" i="486"/>
  <c r="AN14" i="486"/>
  <c r="AM14" i="486"/>
  <c r="AL14" i="486"/>
  <c r="AK14" i="486"/>
  <c r="AJ14" i="486"/>
  <c r="AI14" i="486"/>
  <c r="AH14" i="486"/>
  <c r="T14" i="486"/>
  <c r="F52" i="486"/>
  <c r="F33" i="486"/>
  <c r="F14" i="486"/>
  <c r="AS11" i="471" l="1"/>
  <c r="AR11" i="471"/>
  <c r="AQ11" i="471"/>
  <c r="AP11" i="471"/>
  <c r="AO11" i="471"/>
  <c r="AN11" i="471"/>
  <c r="AM11" i="471"/>
  <c r="AL11" i="471"/>
  <c r="AK11" i="471"/>
  <c r="AJ11" i="471"/>
  <c r="AI11" i="471"/>
  <c r="AH11" i="471"/>
  <c r="AG11" i="471"/>
  <c r="T11" i="471"/>
  <c r="AS10" i="471"/>
  <c r="AR10" i="471"/>
  <c r="AQ10" i="471"/>
  <c r="AP10" i="471"/>
  <c r="AO10" i="471"/>
  <c r="AN10" i="471"/>
  <c r="AM10" i="471"/>
  <c r="AL10" i="471"/>
  <c r="AK10" i="471"/>
  <c r="AJ10" i="471"/>
  <c r="AI10" i="471"/>
  <c r="AH10" i="471"/>
  <c r="AG10" i="471"/>
  <c r="T10" i="471"/>
  <c r="AS9" i="471"/>
  <c r="AR9" i="471"/>
  <c r="AQ9" i="471"/>
  <c r="AP9" i="471"/>
  <c r="AO9" i="471"/>
  <c r="AN9" i="471"/>
  <c r="AM9" i="471"/>
  <c r="AL9" i="471"/>
  <c r="AK9" i="471"/>
  <c r="AJ9" i="471"/>
  <c r="AI9" i="471"/>
  <c r="AH9" i="471"/>
  <c r="AG9" i="471"/>
  <c r="T9" i="471"/>
  <c r="AS8" i="471"/>
  <c r="AR8" i="471"/>
  <c r="AQ8" i="471"/>
  <c r="AP8" i="471"/>
  <c r="AO8" i="471"/>
  <c r="AN8" i="471"/>
  <c r="AM8" i="471"/>
  <c r="AL8" i="471"/>
  <c r="AK8" i="471"/>
  <c r="AJ8" i="471"/>
  <c r="AI8" i="471"/>
  <c r="AH8" i="471"/>
  <c r="AG8" i="471"/>
  <c r="T8" i="471"/>
  <c r="AS52" i="486"/>
  <c r="AR52" i="486"/>
  <c r="AQ52" i="486"/>
  <c r="AP52" i="486"/>
  <c r="AO52" i="486"/>
  <c r="AN52" i="486"/>
  <c r="AM52" i="486"/>
  <c r="AL52" i="486"/>
  <c r="AK52" i="486"/>
  <c r="AJ52" i="486"/>
  <c r="AI52" i="486"/>
  <c r="AH52" i="486"/>
  <c r="AS33" i="486"/>
  <c r="AR33" i="486"/>
  <c r="AQ33" i="486"/>
  <c r="AP33" i="486"/>
  <c r="AO33" i="486"/>
  <c r="AN33" i="486"/>
  <c r="AM33" i="486"/>
  <c r="AL33" i="486"/>
  <c r="AK33" i="486"/>
  <c r="AJ33" i="486"/>
  <c r="AI33" i="486"/>
  <c r="T25" i="486"/>
  <c r="T24" i="486"/>
  <c r="T17" i="486"/>
  <c r="D8" i="486"/>
  <c r="E1" i="486"/>
  <c r="AT2" i="486" s="1"/>
  <c r="AT11" i="486" s="1"/>
  <c r="AT9" i="471" l="1"/>
  <c r="AT8" i="471"/>
  <c r="AT10" i="471"/>
  <c r="AT11" i="471"/>
  <c r="O2" i="486"/>
  <c r="O11" i="486" s="1"/>
  <c r="W2" i="486"/>
  <c r="W11" i="486" s="1"/>
  <c r="AE2" i="486"/>
  <c r="AE11" i="486" s="1"/>
  <c r="AM2" i="486"/>
  <c r="AM11" i="486" s="1"/>
  <c r="H2" i="486"/>
  <c r="H11" i="486" s="1"/>
  <c r="L2" i="486"/>
  <c r="L11" i="486" s="1"/>
  <c r="P2" i="486"/>
  <c r="P11" i="486" s="1"/>
  <c r="T2" i="486"/>
  <c r="T11" i="486" s="1"/>
  <c r="X2" i="486"/>
  <c r="X11" i="486" s="1"/>
  <c r="AB2" i="486"/>
  <c r="AB11" i="486" s="1"/>
  <c r="AF2" i="486"/>
  <c r="AF11" i="486" s="1"/>
  <c r="AJ2" i="486"/>
  <c r="AJ11" i="486" s="1"/>
  <c r="AN2" i="486"/>
  <c r="AN11" i="486" s="1"/>
  <c r="AR2" i="486"/>
  <c r="AR11" i="486" s="1"/>
  <c r="I2" i="486"/>
  <c r="I11" i="486" s="1"/>
  <c r="Q2" i="486"/>
  <c r="Q11" i="486" s="1"/>
  <c r="Y2" i="486"/>
  <c r="Y11" i="486" s="1"/>
  <c r="AK2" i="486"/>
  <c r="AK11" i="486" s="1"/>
  <c r="AS2" i="486"/>
  <c r="AS11" i="486" s="1"/>
  <c r="AH33" i="486"/>
  <c r="K2" i="486"/>
  <c r="K11" i="486" s="1"/>
  <c r="S2" i="486"/>
  <c r="S11" i="486" s="1"/>
  <c r="AA2" i="486"/>
  <c r="AA11" i="486" s="1"/>
  <c r="AI2" i="486"/>
  <c r="AI11" i="486" s="1"/>
  <c r="AQ2" i="486"/>
  <c r="AQ11" i="486" s="1"/>
  <c r="T16" i="486"/>
  <c r="M2" i="486"/>
  <c r="M11" i="486" s="1"/>
  <c r="U2" i="486"/>
  <c r="U11" i="486" s="1"/>
  <c r="AC2" i="486"/>
  <c r="AC11" i="486" s="1"/>
  <c r="AG2" i="486"/>
  <c r="AG11" i="486" s="1"/>
  <c r="AO2" i="486"/>
  <c r="AO11" i="486" s="1"/>
  <c r="J2" i="486"/>
  <c r="J11" i="486" s="1"/>
  <c r="N2" i="486"/>
  <c r="N11" i="486" s="1"/>
  <c r="R2" i="486"/>
  <c r="R11" i="486" s="1"/>
  <c r="V2" i="486"/>
  <c r="V11" i="486" s="1"/>
  <c r="Z2" i="486"/>
  <c r="Z11" i="486" s="1"/>
  <c r="AD2" i="486"/>
  <c r="AD11" i="486" s="1"/>
  <c r="AH2" i="486"/>
  <c r="AH11" i="486" s="1"/>
  <c r="AL2" i="486"/>
  <c r="AL11" i="486" s="1"/>
  <c r="AP2" i="486"/>
  <c r="AP11" i="486" s="1"/>
  <c r="E13" i="469" l="1"/>
  <c r="E13" i="468"/>
  <c r="B5" i="473"/>
  <c r="J51" i="462"/>
  <c r="J54" i="462" s="1"/>
  <c r="J51" i="461"/>
  <c r="J54" i="461" s="1"/>
  <c r="J51" i="460"/>
  <c r="J51" i="459"/>
  <c r="J54" i="459" s="1"/>
  <c r="J51" i="458"/>
  <c r="J54" i="458" s="1"/>
  <c r="J51" i="457"/>
  <c r="J54" i="457" s="1"/>
  <c r="J51" i="456"/>
  <c r="J54" i="456" s="1"/>
  <c r="J51" i="455"/>
  <c r="J51" i="454"/>
  <c r="J51" i="464" s="1"/>
  <c r="J51" i="453"/>
  <c r="J51" i="452"/>
  <c r="J54" i="452" s="1"/>
  <c r="J51" i="451"/>
  <c r="J54" i="451" s="1"/>
  <c r="J56" i="467"/>
  <c r="I56" i="467"/>
  <c r="H56" i="467"/>
  <c r="G56" i="467"/>
  <c r="J56" i="466"/>
  <c r="I56" i="466"/>
  <c r="H56" i="466"/>
  <c r="G56" i="466"/>
  <c r="J56" i="465"/>
  <c r="I56" i="465"/>
  <c r="H56" i="465"/>
  <c r="G56" i="465"/>
  <c r="J56" i="464"/>
  <c r="I56" i="464"/>
  <c r="H56" i="464"/>
  <c r="G56" i="464"/>
  <c r="J56" i="463"/>
  <c r="I56" i="463"/>
  <c r="H56" i="463"/>
  <c r="G56" i="463"/>
  <c r="H51" i="452"/>
  <c r="H54" i="452" s="1"/>
  <c r="I51" i="452"/>
  <c r="I54" i="452" s="1"/>
  <c r="H51" i="453"/>
  <c r="H54" i="453" s="1"/>
  <c r="I51" i="453"/>
  <c r="I54" i="453" s="1"/>
  <c r="H51" i="454"/>
  <c r="H54" i="454" s="1"/>
  <c r="I51" i="454"/>
  <c r="I54" i="454" s="1"/>
  <c r="H51" i="455"/>
  <c r="H54" i="455" s="1"/>
  <c r="I51" i="455"/>
  <c r="I54" i="455" s="1"/>
  <c r="H51" i="456"/>
  <c r="H54" i="456" s="1"/>
  <c r="I51" i="456"/>
  <c r="I54" i="456" s="1"/>
  <c r="H51" i="457"/>
  <c r="H54" i="457" s="1"/>
  <c r="I51" i="457"/>
  <c r="I54" i="457" s="1"/>
  <c r="H51" i="458"/>
  <c r="H54" i="458" s="1"/>
  <c r="I51" i="458"/>
  <c r="I54" i="458" s="1"/>
  <c r="H51" i="459"/>
  <c r="I51" i="459"/>
  <c r="I54" i="459" s="1"/>
  <c r="H51" i="460"/>
  <c r="I51" i="460"/>
  <c r="H51" i="461"/>
  <c r="H54" i="461" s="1"/>
  <c r="I51" i="461"/>
  <c r="I54" i="461" s="1"/>
  <c r="H51" i="462"/>
  <c r="H54" i="462" s="1"/>
  <c r="I51" i="462"/>
  <c r="I54" i="462" s="1"/>
  <c r="H51" i="451"/>
  <c r="H54" i="451" s="1"/>
  <c r="H53" i="463"/>
  <c r="I51" i="451"/>
  <c r="I54" i="451" s="1"/>
  <c r="I53" i="463"/>
  <c r="J53" i="463"/>
  <c r="H53" i="464"/>
  <c r="I53" i="464"/>
  <c r="J53" i="464"/>
  <c r="H53" i="465"/>
  <c r="I53" i="465"/>
  <c r="J53" i="465"/>
  <c r="H53" i="466"/>
  <c r="I53" i="466"/>
  <c r="J53" i="466"/>
  <c r="H53" i="467"/>
  <c r="I53" i="467"/>
  <c r="J53" i="467"/>
  <c r="G51" i="452"/>
  <c r="G54" i="452" s="1"/>
  <c r="G51" i="453"/>
  <c r="G51" i="454"/>
  <c r="G54" i="454" s="1"/>
  <c r="G51" i="455"/>
  <c r="G54" i="455" s="1"/>
  <c r="G51" i="456"/>
  <c r="G51" i="457"/>
  <c r="G54" i="457" s="1"/>
  <c r="G51" i="458"/>
  <c r="G51" i="459"/>
  <c r="G51" i="460"/>
  <c r="G54" i="460" s="1"/>
  <c r="G51" i="461"/>
  <c r="G51" i="462"/>
  <c r="G51" i="451"/>
  <c r="G54" i="451" s="1"/>
  <c r="G53" i="463"/>
  <c r="G53" i="464"/>
  <c r="G53" i="465"/>
  <c r="G53" i="466"/>
  <c r="G53" i="467"/>
  <c r="J8" i="452"/>
  <c r="J8" i="453"/>
  <c r="J8" i="454"/>
  <c r="J8" i="455"/>
  <c r="J8" i="456"/>
  <c r="J8" i="457"/>
  <c r="J8" i="458"/>
  <c r="J8" i="459"/>
  <c r="J8" i="460"/>
  <c r="J8" i="461"/>
  <c r="J8" i="462"/>
  <c r="J8" i="451"/>
  <c r="D7" i="464"/>
  <c r="D7" i="465"/>
  <c r="D7" i="466"/>
  <c r="D7" i="467"/>
  <c r="D7" i="463"/>
  <c r="D6" i="464"/>
  <c r="D6" i="465"/>
  <c r="D6" i="466"/>
  <c r="D6" i="467"/>
  <c r="D6" i="463"/>
  <c r="D7" i="453"/>
  <c r="D7" i="454"/>
  <c r="D7" i="455"/>
  <c r="D7" i="456"/>
  <c r="D7" i="457"/>
  <c r="D7" i="458"/>
  <c r="D7" i="459"/>
  <c r="D7" i="460"/>
  <c r="D7" i="461"/>
  <c r="D7" i="462"/>
  <c r="D7" i="451"/>
  <c r="D7" i="452"/>
  <c r="D6" i="453"/>
  <c r="D6" i="454"/>
  <c r="D6" i="455"/>
  <c r="D6" i="456"/>
  <c r="D6" i="457"/>
  <c r="D6" i="458"/>
  <c r="D6" i="459"/>
  <c r="D6" i="460"/>
  <c r="D6" i="461"/>
  <c r="D6" i="462"/>
  <c r="D6" i="451"/>
  <c r="D1" i="451"/>
  <c r="E1" i="451"/>
  <c r="F1" i="451"/>
  <c r="D1" i="452"/>
  <c r="E1" i="452"/>
  <c r="F1" i="452"/>
  <c r="D1" i="453"/>
  <c r="E1" i="453"/>
  <c r="F1" i="453"/>
  <c r="D1" i="454"/>
  <c r="E1" i="454"/>
  <c r="F1" i="454"/>
  <c r="D1" i="455"/>
  <c r="E1" i="455"/>
  <c r="F1" i="455"/>
  <c r="D1" i="456"/>
  <c r="E1" i="456"/>
  <c r="F1" i="456"/>
  <c r="D1" i="457"/>
  <c r="E1" i="457"/>
  <c r="F1" i="457"/>
  <c r="D1" i="458"/>
  <c r="E1" i="458"/>
  <c r="F1" i="458"/>
  <c r="D1" i="459"/>
  <c r="E1" i="459"/>
  <c r="F1" i="459"/>
  <c r="D1" i="460"/>
  <c r="E1" i="460"/>
  <c r="F1" i="460"/>
  <c r="D1" i="461"/>
  <c r="E1" i="461"/>
  <c r="F1" i="461"/>
  <c r="J38" i="466"/>
  <c r="D1" i="462"/>
  <c r="E1" i="462"/>
  <c r="F1" i="462"/>
  <c r="D1" i="463"/>
  <c r="E1" i="463"/>
  <c r="F1" i="463"/>
  <c r="J8" i="463"/>
  <c r="G11" i="463"/>
  <c r="H11" i="463"/>
  <c r="I11" i="463"/>
  <c r="J11" i="463"/>
  <c r="G12" i="463"/>
  <c r="H12" i="463"/>
  <c r="I12" i="463"/>
  <c r="J12" i="463"/>
  <c r="G13" i="463"/>
  <c r="H13" i="463"/>
  <c r="I13" i="463"/>
  <c r="J13" i="463"/>
  <c r="G14" i="463"/>
  <c r="H14" i="463"/>
  <c r="I14" i="463"/>
  <c r="J14" i="463"/>
  <c r="G15" i="463"/>
  <c r="H15" i="463"/>
  <c r="I15" i="463"/>
  <c r="J15" i="463"/>
  <c r="G17" i="463"/>
  <c r="H17" i="463"/>
  <c r="I17" i="463"/>
  <c r="J17" i="463"/>
  <c r="G18" i="463"/>
  <c r="H18" i="463"/>
  <c r="I18" i="463"/>
  <c r="J18" i="463"/>
  <c r="G19" i="463"/>
  <c r="H19" i="463"/>
  <c r="I19" i="463"/>
  <c r="J19" i="463"/>
  <c r="G20" i="463"/>
  <c r="H20" i="463"/>
  <c r="I20" i="463"/>
  <c r="J20" i="463"/>
  <c r="G22" i="463"/>
  <c r="H22" i="463"/>
  <c r="I22" i="463"/>
  <c r="J22" i="463"/>
  <c r="G24" i="463"/>
  <c r="H24" i="463"/>
  <c r="I24" i="463"/>
  <c r="J24" i="463"/>
  <c r="G25" i="463"/>
  <c r="H25" i="463"/>
  <c r="I25" i="463"/>
  <c r="J25" i="463"/>
  <c r="G26" i="463"/>
  <c r="H26" i="463"/>
  <c r="I26" i="463"/>
  <c r="J26" i="463"/>
  <c r="G27" i="463"/>
  <c r="H27" i="463"/>
  <c r="I27" i="463"/>
  <c r="J27" i="463"/>
  <c r="G29" i="463"/>
  <c r="H29" i="463"/>
  <c r="I29" i="463"/>
  <c r="J29" i="463"/>
  <c r="G31" i="463"/>
  <c r="H31" i="463"/>
  <c r="I31" i="463"/>
  <c r="J31" i="463"/>
  <c r="G32" i="463"/>
  <c r="H32" i="463"/>
  <c r="I32" i="463"/>
  <c r="J32" i="463"/>
  <c r="G33" i="463"/>
  <c r="H33" i="463"/>
  <c r="I33" i="463"/>
  <c r="J33" i="463"/>
  <c r="G34" i="463"/>
  <c r="H34" i="463"/>
  <c r="I34" i="463"/>
  <c r="J34" i="463"/>
  <c r="G35" i="463"/>
  <c r="H35" i="463"/>
  <c r="I35" i="463"/>
  <c r="J35" i="463"/>
  <c r="G36" i="463"/>
  <c r="H36" i="463"/>
  <c r="I36" i="463"/>
  <c r="J36" i="463"/>
  <c r="G39" i="463"/>
  <c r="H39" i="463"/>
  <c r="I39" i="463"/>
  <c r="J39" i="463"/>
  <c r="G40" i="463"/>
  <c r="H40" i="463"/>
  <c r="I40" i="463"/>
  <c r="J40" i="463"/>
  <c r="G42" i="463"/>
  <c r="H42" i="463"/>
  <c r="I42" i="463"/>
  <c r="J42" i="463"/>
  <c r="G43" i="463"/>
  <c r="H43" i="463"/>
  <c r="I43" i="463"/>
  <c r="J43" i="463"/>
  <c r="G44" i="463"/>
  <c r="H44" i="463"/>
  <c r="I44" i="463"/>
  <c r="J44" i="463"/>
  <c r="G45" i="463"/>
  <c r="H45" i="463"/>
  <c r="I45" i="463"/>
  <c r="J45" i="463"/>
  <c r="G46" i="463"/>
  <c r="H46" i="463"/>
  <c r="I46" i="463"/>
  <c r="J46" i="463"/>
  <c r="G47" i="463"/>
  <c r="H47" i="463"/>
  <c r="I47" i="463"/>
  <c r="J47" i="463"/>
  <c r="G48" i="463"/>
  <c r="H48" i="463"/>
  <c r="I48" i="463"/>
  <c r="J48" i="463"/>
  <c r="G49" i="463"/>
  <c r="H49" i="463"/>
  <c r="I49" i="463"/>
  <c r="J49" i="463"/>
  <c r="G50" i="463"/>
  <c r="H50" i="463"/>
  <c r="I50" i="463"/>
  <c r="J50" i="463"/>
  <c r="G59" i="463"/>
  <c r="H59" i="463"/>
  <c r="I59" i="463"/>
  <c r="J59" i="463"/>
  <c r="G60" i="463"/>
  <c r="H60" i="463"/>
  <c r="I60" i="463"/>
  <c r="J60" i="463"/>
  <c r="G61" i="463"/>
  <c r="H61" i="463"/>
  <c r="I61" i="463"/>
  <c r="J61" i="463"/>
  <c r="G62" i="463"/>
  <c r="H62" i="463"/>
  <c r="I62" i="463"/>
  <c r="J62" i="463"/>
  <c r="G63" i="463"/>
  <c r="H63" i="463"/>
  <c r="I63" i="463"/>
  <c r="J63" i="463"/>
  <c r="G64" i="463"/>
  <c r="H64" i="463"/>
  <c r="I64" i="463"/>
  <c r="J64" i="463"/>
  <c r="D1" i="464"/>
  <c r="E1" i="464"/>
  <c r="F1" i="464"/>
  <c r="J8" i="464"/>
  <c r="G11" i="464"/>
  <c r="H11" i="464"/>
  <c r="I11" i="464"/>
  <c r="J11" i="464"/>
  <c r="G12" i="464"/>
  <c r="H12" i="464"/>
  <c r="I12" i="464"/>
  <c r="J12" i="464"/>
  <c r="G13" i="464"/>
  <c r="H13" i="464"/>
  <c r="I13" i="464"/>
  <c r="J13" i="464"/>
  <c r="G14" i="464"/>
  <c r="H14" i="464"/>
  <c r="I14" i="464"/>
  <c r="J14" i="464"/>
  <c r="G15" i="464"/>
  <c r="H15" i="464"/>
  <c r="I15" i="464"/>
  <c r="J15" i="464"/>
  <c r="G17" i="464"/>
  <c r="H17" i="464"/>
  <c r="I17" i="464"/>
  <c r="J17" i="464"/>
  <c r="G18" i="464"/>
  <c r="H18" i="464"/>
  <c r="I18" i="464"/>
  <c r="J18" i="464"/>
  <c r="G19" i="464"/>
  <c r="H19" i="464"/>
  <c r="I19" i="464"/>
  <c r="J19" i="464"/>
  <c r="G20" i="464"/>
  <c r="H20" i="464"/>
  <c r="I20" i="464"/>
  <c r="J20" i="464"/>
  <c r="G22" i="464"/>
  <c r="H22" i="464"/>
  <c r="I22" i="464"/>
  <c r="J22" i="464"/>
  <c r="G24" i="464"/>
  <c r="H24" i="464"/>
  <c r="I24" i="464"/>
  <c r="J24" i="464"/>
  <c r="G25" i="464"/>
  <c r="H25" i="464"/>
  <c r="I25" i="464"/>
  <c r="J25" i="464"/>
  <c r="G26" i="464"/>
  <c r="H26" i="464"/>
  <c r="I26" i="464"/>
  <c r="J26" i="464"/>
  <c r="G27" i="464"/>
  <c r="H27" i="464"/>
  <c r="I27" i="464"/>
  <c r="J27" i="464"/>
  <c r="G29" i="464"/>
  <c r="H29" i="464"/>
  <c r="I29" i="464"/>
  <c r="J29" i="464"/>
  <c r="G31" i="464"/>
  <c r="H31" i="464"/>
  <c r="I31" i="464"/>
  <c r="J31" i="464"/>
  <c r="G32" i="464"/>
  <c r="H32" i="464"/>
  <c r="I32" i="464"/>
  <c r="J32" i="464"/>
  <c r="G33" i="464"/>
  <c r="H33" i="464"/>
  <c r="I33" i="464"/>
  <c r="J33" i="464"/>
  <c r="G34" i="464"/>
  <c r="H34" i="464"/>
  <c r="I34" i="464"/>
  <c r="J34" i="464"/>
  <c r="G35" i="464"/>
  <c r="H35" i="464"/>
  <c r="I35" i="464"/>
  <c r="J35" i="464"/>
  <c r="G36" i="464"/>
  <c r="H36" i="464"/>
  <c r="I36" i="464"/>
  <c r="J36" i="464"/>
  <c r="G39" i="464"/>
  <c r="H39" i="464"/>
  <c r="I39" i="464"/>
  <c r="J39" i="464"/>
  <c r="G40" i="464"/>
  <c r="H40" i="464"/>
  <c r="I40" i="464"/>
  <c r="J40" i="464"/>
  <c r="G42" i="464"/>
  <c r="H42" i="464"/>
  <c r="I42" i="464"/>
  <c r="J42" i="464"/>
  <c r="G43" i="464"/>
  <c r="H43" i="464"/>
  <c r="I43" i="464"/>
  <c r="J43" i="464"/>
  <c r="G44" i="464"/>
  <c r="H44" i="464"/>
  <c r="I44" i="464"/>
  <c r="J44" i="464"/>
  <c r="G45" i="464"/>
  <c r="H45" i="464"/>
  <c r="I45" i="464"/>
  <c r="J45" i="464"/>
  <c r="G46" i="464"/>
  <c r="H46" i="464"/>
  <c r="I46" i="464"/>
  <c r="J46" i="464"/>
  <c r="G47" i="464"/>
  <c r="H47" i="464"/>
  <c r="I47" i="464"/>
  <c r="J47" i="464"/>
  <c r="G48" i="464"/>
  <c r="H48" i="464"/>
  <c r="I48" i="464"/>
  <c r="J48" i="464"/>
  <c r="G49" i="464"/>
  <c r="H49" i="464"/>
  <c r="I49" i="464"/>
  <c r="J49" i="464"/>
  <c r="G50" i="464"/>
  <c r="H50" i="464"/>
  <c r="I50" i="464"/>
  <c r="J50" i="464"/>
  <c r="G59" i="464"/>
  <c r="H59" i="464"/>
  <c r="I59" i="464"/>
  <c r="J59" i="464"/>
  <c r="G60" i="464"/>
  <c r="H60" i="464"/>
  <c r="I60" i="464"/>
  <c r="J60" i="464"/>
  <c r="G61" i="464"/>
  <c r="H61" i="464"/>
  <c r="I61" i="464"/>
  <c r="J61" i="464"/>
  <c r="G62" i="464"/>
  <c r="H62" i="464"/>
  <c r="I62" i="464"/>
  <c r="J62" i="464"/>
  <c r="G63" i="464"/>
  <c r="H63" i="464"/>
  <c r="I63" i="464"/>
  <c r="J63" i="464"/>
  <c r="G64" i="464"/>
  <c r="H64" i="464"/>
  <c r="I64" i="464"/>
  <c r="J64" i="464"/>
  <c r="D1" i="465"/>
  <c r="E1" i="465"/>
  <c r="F1" i="465"/>
  <c r="J8" i="465"/>
  <c r="G11" i="465"/>
  <c r="H11" i="465"/>
  <c r="I11" i="465"/>
  <c r="J11" i="465"/>
  <c r="G12" i="465"/>
  <c r="H12" i="465"/>
  <c r="I12" i="465"/>
  <c r="J12" i="465"/>
  <c r="G13" i="465"/>
  <c r="H13" i="465"/>
  <c r="I13" i="465"/>
  <c r="J13" i="465"/>
  <c r="G14" i="465"/>
  <c r="H14" i="465"/>
  <c r="I14" i="465"/>
  <c r="J14" i="465"/>
  <c r="G15" i="465"/>
  <c r="H15" i="465"/>
  <c r="I15" i="465"/>
  <c r="J15" i="465"/>
  <c r="G17" i="465"/>
  <c r="H17" i="465"/>
  <c r="I17" i="465"/>
  <c r="J17" i="465"/>
  <c r="G18" i="465"/>
  <c r="H18" i="465"/>
  <c r="I18" i="465"/>
  <c r="J18" i="465"/>
  <c r="G19" i="465"/>
  <c r="H19" i="465"/>
  <c r="I19" i="465"/>
  <c r="J19" i="465"/>
  <c r="G20" i="465"/>
  <c r="H20" i="465"/>
  <c r="I20" i="465"/>
  <c r="J20" i="465"/>
  <c r="G22" i="465"/>
  <c r="H22" i="465"/>
  <c r="I22" i="465"/>
  <c r="J22" i="465"/>
  <c r="G24" i="465"/>
  <c r="H24" i="465"/>
  <c r="I24" i="465"/>
  <c r="J24" i="465"/>
  <c r="G25" i="465"/>
  <c r="H25" i="465"/>
  <c r="I25" i="465"/>
  <c r="J25" i="465"/>
  <c r="G26" i="465"/>
  <c r="H26" i="465"/>
  <c r="I26" i="465"/>
  <c r="J26" i="465"/>
  <c r="G27" i="465"/>
  <c r="H27" i="465"/>
  <c r="I27" i="465"/>
  <c r="J27" i="465"/>
  <c r="G29" i="465"/>
  <c r="H29" i="465"/>
  <c r="I29" i="465"/>
  <c r="J29" i="465"/>
  <c r="G31" i="465"/>
  <c r="H31" i="465"/>
  <c r="I31" i="465"/>
  <c r="J31" i="465"/>
  <c r="G32" i="465"/>
  <c r="H32" i="465"/>
  <c r="I32" i="465"/>
  <c r="J32" i="465"/>
  <c r="G33" i="465"/>
  <c r="H33" i="465"/>
  <c r="I33" i="465"/>
  <c r="J33" i="465"/>
  <c r="G34" i="465"/>
  <c r="H34" i="465"/>
  <c r="I34" i="465"/>
  <c r="J34" i="465"/>
  <c r="G35" i="465"/>
  <c r="H35" i="465"/>
  <c r="I35" i="465"/>
  <c r="J35" i="465"/>
  <c r="G36" i="465"/>
  <c r="H36" i="465"/>
  <c r="I36" i="465"/>
  <c r="J36" i="465"/>
  <c r="G39" i="465"/>
  <c r="H39" i="465"/>
  <c r="I39" i="465"/>
  <c r="J39" i="465"/>
  <c r="G40" i="465"/>
  <c r="H40" i="465"/>
  <c r="I40" i="465"/>
  <c r="J40" i="465"/>
  <c r="G42" i="465"/>
  <c r="H42" i="465"/>
  <c r="I42" i="465"/>
  <c r="J42" i="465"/>
  <c r="G43" i="465"/>
  <c r="H43" i="465"/>
  <c r="I43" i="465"/>
  <c r="J43" i="465"/>
  <c r="G44" i="465"/>
  <c r="H44" i="465"/>
  <c r="I44" i="465"/>
  <c r="J44" i="465"/>
  <c r="G45" i="465"/>
  <c r="H45" i="465"/>
  <c r="I45" i="465"/>
  <c r="J45" i="465"/>
  <c r="G46" i="465"/>
  <c r="H46" i="465"/>
  <c r="I46" i="465"/>
  <c r="J46" i="465"/>
  <c r="G47" i="465"/>
  <c r="H47" i="465"/>
  <c r="I47" i="465"/>
  <c r="J47" i="465"/>
  <c r="G48" i="465"/>
  <c r="H48" i="465"/>
  <c r="I48" i="465"/>
  <c r="J48" i="465"/>
  <c r="G49" i="465"/>
  <c r="H49" i="465"/>
  <c r="I49" i="465"/>
  <c r="J49" i="465"/>
  <c r="G50" i="465"/>
  <c r="H50" i="465"/>
  <c r="I50" i="465"/>
  <c r="J50" i="465"/>
  <c r="G59" i="465"/>
  <c r="H59" i="465"/>
  <c r="I59" i="465"/>
  <c r="J59" i="465"/>
  <c r="G60" i="465"/>
  <c r="H60" i="465"/>
  <c r="I60" i="465"/>
  <c r="J60" i="465"/>
  <c r="G61" i="465"/>
  <c r="H61" i="465"/>
  <c r="I61" i="465"/>
  <c r="J61" i="465"/>
  <c r="G62" i="465"/>
  <c r="H62" i="465"/>
  <c r="I62" i="465"/>
  <c r="J62" i="465"/>
  <c r="G63" i="465"/>
  <c r="H63" i="465"/>
  <c r="I63" i="465"/>
  <c r="J63" i="465"/>
  <c r="G64" i="465"/>
  <c r="H64" i="465"/>
  <c r="I64" i="465"/>
  <c r="J64" i="465"/>
  <c r="D1" i="466"/>
  <c r="E1" i="466"/>
  <c r="F1" i="466"/>
  <c r="J8" i="466"/>
  <c r="G11" i="466"/>
  <c r="H11" i="466"/>
  <c r="I11" i="466"/>
  <c r="J11" i="466"/>
  <c r="G12" i="466"/>
  <c r="H12" i="466"/>
  <c r="I12" i="466"/>
  <c r="J12" i="466"/>
  <c r="G13" i="466"/>
  <c r="H13" i="466"/>
  <c r="I13" i="466"/>
  <c r="J13" i="466"/>
  <c r="G14" i="466"/>
  <c r="H14" i="466"/>
  <c r="I14" i="466"/>
  <c r="J14" i="466"/>
  <c r="G15" i="466"/>
  <c r="H15" i="466"/>
  <c r="I15" i="466"/>
  <c r="J15" i="466"/>
  <c r="G17" i="466"/>
  <c r="H17" i="466"/>
  <c r="I17" i="466"/>
  <c r="J17" i="466"/>
  <c r="G18" i="466"/>
  <c r="H18" i="466"/>
  <c r="I18" i="466"/>
  <c r="J18" i="466"/>
  <c r="G19" i="466"/>
  <c r="H19" i="466"/>
  <c r="I19" i="466"/>
  <c r="J19" i="466"/>
  <c r="G20" i="466"/>
  <c r="H20" i="466"/>
  <c r="I20" i="466"/>
  <c r="J20" i="466"/>
  <c r="G22" i="466"/>
  <c r="H22" i="466"/>
  <c r="I22" i="466"/>
  <c r="J22" i="466"/>
  <c r="G24" i="466"/>
  <c r="H24" i="466"/>
  <c r="I24" i="466"/>
  <c r="J24" i="466"/>
  <c r="G25" i="466"/>
  <c r="H25" i="466"/>
  <c r="I25" i="466"/>
  <c r="J25" i="466"/>
  <c r="G26" i="466"/>
  <c r="H26" i="466"/>
  <c r="I26" i="466"/>
  <c r="J26" i="466"/>
  <c r="G27" i="466"/>
  <c r="H27" i="466"/>
  <c r="I27" i="466"/>
  <c r="J27" i="466"/>
  <c r="G29" i="466"/>
  <c r="H29" i="466"/>
  <c r="I29" i="466"/>
  <c r="J29" i="466"/>
  <c r="G31" i="466"/>
  <c r="H31" i="466"/>
  <c r="I31" i="466"/>
  <c r="J31" i="466"/>
  <c r="G32" i="466"/>
  <c r="H32" i="466"/>
  <c r="I32" i="466"/>
  <c r="J32" i="466"/>
  <c r="G33" i="466"/>
  <c r="H33" i="466"/>
  <c r="I33" i="466"/>
  <c r="J33" i="466"/>
  <c r="G34" i="466"/>
  <c r="H34" i="466"/>
  <c r="I34" i="466"/>
  <c r="J34" i="466"/>
  <c r="G35" i="466"/>
  <c r="H35" i="466"/>
  <c r="I35" i="466"/>
  <c r="J35" i="466"/>
  <c r="G36" i="466"/>
  <c r="H36" i="466"/>
  <c r="I36" i="466"/>
  <c r="J36" i="466"/>
  <c r="G39" i="466"/>
  <c r="H39" i="466"/>
  <c r="I39" i="466"/>
  <c r="J39" i="466"/>
  <c r="G40" i="466"/>
  <c r="H40" i="466"/>
  <c r="I40" i="466"/>
  <c r="J40" i="466"/>
  <c r="G42" i="466"/>
  <c r="H42" i="466"/>
  <c r="I42" i="466"/>
  <c r="J42" i="466"/>
  <c r="G43" i="466"/>
  <c r="H43" i="466"/>
  <c r="I43" i="466"/>
  <c r="J43" i="466"/>
  <c r="G44" i="466"/>
  <c r="H44" i="466"/>
  <c r="I44" i="466"/>
  <c r="J44" i="466"/>
  <c r="G45" i="466"/>
  <c r="H45" i="466"/>
  <c r="I45" i="466"/>
  <c r="J45" i="466"/>
  <c r="G46" i="466"/>
  <c r="H46" i="466"/>
  <c r="I46" i="466"/>
  <c r="J46" i="466"/>
  <c r="G47" i="466"/>
  <c r="H47" i="466"/>
  <c r="I47" i="466"/>
  <c r="J47" i="466"/>
  <c r="G48" i="466"/>
  <c r="H48" i="466"/>
  <c r="I48" i="466"/>
  <c r="J48" i="466"/>
  <c r="G49" i="466"/>
  <c r="H49" i="466"/>
  <c r="I49" i="466"/>
  <c r="J49" i="466"/>
  <c r="G50" i="466"/>
  <c r="H50" i="466"/>
  <c r="I50" i="466"/>
  <c r="J50" i="466"/>
  <c r="G59" i="466"/>
  <c r="H59" i="466"/>
  <c r="I59" i="466"/>
  <c r="J59" i="466"/>
  <c r="G60" i="466"/>
  <c r="H60" i="466"/>
  <c r="I60" i="466"/>
  <c r="J60" i="466"/>
  <c r="G61" i="466"/>
  <c r="H61" i="466"/>
  <c r="I61" i="466"/>
  <c r="J61" i="466"/>
  <c r="G62" i="466"/>
  <c r="H62" i="466"/>
  <c r="I62" i="466"/>
  <c r="J62" i="466"/>
  <c r="G63" i="466"/>
  <c r="H63" i="466"/>
  <c r="I63" i="466"/>
  <c r="J63" i="466"/>
  <c r="G64" i="466"/>
  <c r="H64" i="466"/>
  <c r="I64" i="466"/>
  <c r="J64" i="466"/>
  <c r="D1" i="467"/>
  <c r="E1" i="467"/>
  <c r="F1" i="467"/>
  <c r="J8" i="467"/>
  <c r="G11" i="467"/>
  <c r="H11" i="467"/>
  <c r="I11" i="467"/>
  <c r="J11" i="467"/>
  <c r="G12" i="467"/>
  <c r="H12" i="467"/>
  <c r="I12" i="467"/>
  <c r="J12" i="467"/>
  <c r="G13" i="467"/>
  <c r="H13" i="467"/>
  <c r="I13" i="467"/>
  <c r="J13" i="467"/>
  <c r="G14" i="467"/>
  <c r="H14" i="467"/>
  <c r="I14" i="467"/>
  <c r="J14" i="467"/>
  <c r="G15" i="467"/>
  <c r="H15" i="467"/>
  <c r="I15" i="467"/>
  <c r="J15" i="467"/>
  <c r="G17" i="467"/>
  <c r="H17" i="467"/>
  <c r="I17" i="467"/>
  <c r="J17" i="467"/>
  <c r="G18" i="467"/>
  <c r="H18" i="467"/>
  <c r="I18" i="467"/>
  <c r="J18" i="467"/>
  <c r="G19" i="467"/>
  <c r="H19" i="467"/>
  <c r="I19" i="467"/>
  <c r="J19" i="467"/>
  <c r="G20" i="467"/>
  <c r="H20" i="467"/>
  <c r="I20" i="467"/>
  <c r="J20" i="467"/>
  <c r="G22" i="467"/>
  <c r="H22" i="467"/>
  <c r="I22" i="467"/>
  <c r="J22" i="467"/>
  <c r="G24" i="467"/>
  <c r="H24" i="467"/>
  <c r="I24" i="467"/>
  <c r="J24" i="467"/>
  <c r="G25" i="467"/>
  <c r="H25" i="467"/>
  <c r="I25" i="467"/>
  <c r="J25" i="467"/>
  <c r="G26" i="467"/>
  <c r="H26" i="467"/>
  <c r="I26" i="467"/>
  <c r="J26" i="467"/>
  <c r="G27" i="467"/>
  <c r="H27" i="467"/>
  <c r="I27" i="467"/>
  <c r="J27" i="467"/>
  <c r="G29" i="467"/>
  <c r="H29" i="467"/>
  <c r="I29" i="467"/>
  <c r="J29" i="467"/>
  <c r="G31" i="467"/>
  <c r="H31" i="467"/>
  <c r="I31" i="467"/>
  <c r="J31" i="467"/>
  <c r="G32" i="467"/>
  <c r="H32" i="467"/>
  <c r="I32" i="467"/>
  <c r="J32" i="467"/>
  <c r="G33" i="467"/>
  <c r="H33" i="467"/>
  <c r="I33" i="467"/>
  <c r="J33" i="467"/>
  <c r="G34" i="467"/>
  <c r="H34" i="467"/>
  <c r="I34" i="467"/>
  <c r="J34" i="467"/>
  <c r="G35" i="467"/>
  <c r="H35" i="467"/>
  <c r="I35" i="467"/>
  <c r="J35" i="467"/>
  <c r="G36" i="467"/>
  <c r="H36" i="467"/>
  <c r="I36" i="467"/>
  <c r="J36" i="467"/>
  <c r="G39" i="467"/>
  <c r="H39" i="467"/>
  <c r="I39" i="467"/>
  <c r="J39" i="467"/>
  <c r="G40" i="467"/>
  <c r="H40" i="467"/>
  <c r="I40" i="467"/>
  <c r="J40" i="467"/>
  <c r="G42" i="467"/>
  <c r="H42" i="467"/>
  <c r="I42" i="467"/>
  <c r="J42" i="467"/>
  <c r="G43" i="467"/>
  <c r="H43" i="467"/>
  <c r="I43" i="467"/>
  <c r="J43" i="467"/>
  <c r="G44" i="467"/>
  <c r="H44" i="467"/>
  <c r="I44" i="467"/>
  <c r="J44" i="467"/>
  <c r="G45" i="467"/>
  <c r="H45" i="467"/>
  <c r="I45" i="467"/>
  <c r="J45" i="467"/>
  <c r="G46" i="467"/>
  <c r="H46" i="467"/>
  <c r="I46" i="467"/>
  <c r="J46" i="467"/>
  <c r="G47" i="467"/>
  <c r="H47" i="467"/>
  <c r="I47" i="467"/>
  <c r="J47" i="467"/>
  <c r="G48" i="467"/>
  <c r="H48" i="467"/>
  <c r="I48" i="467"/>
  <c r="J48" i="467"/>
  <c r="G49" i="467"/>
  <c r="H49" i="467"/>
  <c r="I49" i="467"/>
  <c r="J49" i="467"/>
  <c r="G50" i="467"/>
  <c r="H50" i="467"/>
  <c r="I50" i="467"/>
  <c r="J50" i="467"/>
  <c r="G59" i="467"/>
  <c r="H59" i="467"/>
  <c r="I59" i="467"/>
  <c r="J59" i="467"/>
  <c r="G60" i="467"/>
  <c r="H60" i="467"/>
  <c r="I60" i="467"/>
  <c r="J60" i="467"/>
  <c r="G61" i="467"/>
  <c r="H61" i="467"/>
  <c r="I61" i="467"/>
  <c r="J61" i="467"/>
  <c r="G62" i="467"/>
  <c r="H62" i="467"/>
  <c r="I62" i="467"/>
  <c r="J62" i="467"/>
  <c r="G63" i="467"/>
  <c r="H63" i="467"/>
  <c r="I63" i="467"/>
  <c r="J63" i="467"/>
  <c r="G64" i="467"/>
  <c r="H64" i="467"/>
  <c r="I64" i="467"/>
  <c r="J64" i="467"/>
  <c r="A1" i="468"/>
  <c r="B1" i="468"/>
  <c r="C1" i="468"/>
  <c r="D1" i="468"/>
  <c r="G14" i="468"/>
  <c r="X14" i="468"/>
  <c r="AO14" i="468"/>
  <c r="BF14" i="468"/>
  <c r="BW14" i="468"/>
  <c r="CN14" i="468"/>
  <c r="DE14" i="468"/>
  <c r="DV14" i="468"/>
  <c r="EM14" i="468"/>
  <c r="FD14" i="468"/>
  <c r="FU14" i="468"/>
  <c r="GL14" i="468"/>
  <c r="HC14" i="468"/>
  <c r="A1" i="469"/>
  <c r="B1" i="469"/>
  <c r="C1" i="469"/>
  <c r="D1" i="469"/>
  <c r="BN8" i="469" s="1"/>
  <c r="G54" i="456"/>
  <c r="I54" i="460"/>
  <c r="J54" i="455"/>
  <c r="G54" i="453"/>
  <c r="G54" i="458"/>
  <c r="G54" i="461"/>
  <c r="H54" i="460"/>
  <c r="J16" i="466"/>
  <c r="J37" i="467"/>
  <c r="G37" i="463"/>
  <c r="G37" i="465"/>
  <c r="I37" i="466"/>
  <c r="G28" i="466"/>
  <c r="H28" i="464"/>
  <c r="J28" i="466"/>
  <c r="A2" i="468"/>
  <c r="I28" i="465"/>
  <c r="J37" i="466"/>
  <c r="A2" i="469"/>
  <c r="J37" i="465"/>
  <c r="G37" i="464"/>
  <c r="G28" i="463"/>
  <c r="J28" i="465"/>
  <c r="G28" i="467"/>
  <c r="I37" i="463"/>
  <c r="I28" i="463"/>
  <c r="I37" i="464"/>
  <c r="I37" i="467"/>
  <c r="J37" i="464"/>
  <c r="G37" i="467"/>
  <c r="H28" i="466"/>
  <c r="I28" i="467"/>
  <c r="I28" i="464"/>
  <c r="J37" i="463"/>
  <c r="I37" i="465"/>
  <c r="J28" i="464"/>
  <c r="I28" i="466"/>
  <c r="J28" i="463"/>
  <c r="G28" i="464"/>
  <c r="G37" i="466"/>
  <c r="G28" i="465"/>
  <c r="J28" i="467"/>
  <c r="H37" i="465"/>
  <c r="H37" i="467"/>
  <c r="H28" i="463"/>
  <c r="H37" i="463"/>
  <c r="H37" i="464"/>
  <c r="H28" i="465"/>
  <c r="H37" i="466"/>
  <c r="H28" i="467"/>
  <c r="J51" i="465" l="1"/>
  <c r="J54" i="454"/>
  <c r="I51" i="466"/>
  <c r="J51" i="466"/>
  <c r="HB8" i="468"/>
  <c r="F8" i="468"/>
  <c r="J41" i="466"/>
  <c r="H38" i="465"/>
  <c r="I16" i="463"/>
  <c r="H51" i="466"/>
  <c r="J54" i="465"/>
  <c r="H16" i="464"/>
  <c r="G51" i="466"/>
  <c r="G54" i="466" s="1"/>
  <c r="J16" i="465"/>
  <c r="G16" i="465"/>
  <c r="H16" i="465"/>
  <c r="I38" i="464"/>
  <c r="H38" i="464"/>
  <c r="H16" i="467"/>
  <c r="I16" i="467"/>
  <c r="G38" i="467"/>
  <c r="I51" i="463"/>
  <c r="I54" i="463" s="1"/>
  <c r="G51" i="463"/>
  <c r="G54" i="463" s="1"/>
  <c r="I16" i="464"/>
  <c r="G16" i="467"/>
  <c r="J16" i="467"/>
  <c r="J38" i="467"/>
  <c r="H41" i="464"/>
  <c r="J51" i="463"/>
  <c r="J54" i="463" s="1"/>
  <c r="H16" i="463"/>
  <c r="J41" i="465"/>
  <c r="I51" i="464"/>
  <c r="I54" i="464" s="1"/>
  <c r="G51" i="465"/>
  <c r="G54" i="465" s="1"/>
  <c r="H51" i="465"/>
  <c r="H54" i="465" s="1"/>
  <c r="H51" i="467"/>
  <c r="H54" i="467" s="1"/>
  <c r="I38" i="466"/>
  <c r="I38" i="465"/>
  <c r="H38" i="466"/>
  <c r="J38" i="465"/>
  <c r="I16" i="466"/>
  <c r="I16" i="465"/>
  <c r="J54" i="460"/>
  <c r="FR14" i="468" s="1"/>
  <c r="J51" i="467"/>
  <c r="J54" i="467" s="1"/>
  <c r="G51" i="467"/>
  <c r="G54" i="467" s="1"/>
  <c r="G38" i="463"/>
  <c r="J16" i="463"/>
  <c r="G38" i="466"/>
  <c r="J38" i="464"/>
  <c r="I38" i="463"/>
  <c r="H51" i="463"/>
  <c r="H54" i="463" s="1"/>
  <c r="I41" i="464"/>
  <c r="I51" i="465"/>
  <c r="I54" i="465" s="1"/>
  <c r="H51" i="464"/>
  <c r="H54" i="464" s="1"/>
  <c r="H16" i="466"/>
  <c r="J16" i="464"/>
  <c r="G54" i="462"/>
  <c r="G54" i="459"/>
  <c r="H54" i="459"/>
  <c r="J54" i="453"/>
  <c r="BC14" i="468" s="1"/>
  <c r="H38" i="467"/>
  <c r="G16" i="463"/>
  <c r="J38" i="463"/>
  <c r="G38" i="464"/>
  <c r="I41" i="465"/>
  <c r="G41" i="465"/>
  <c r="G38" i="465"/>
  <c r="I38" i="467"/>
  <c r="I51" i="467"/>
  <c r="I54" i="467" s="1"/>
  <c r="G51" i="464"/>
  <c r="G54" i="464" s="1"/>
  <c r="H38" i="463"/>
  <c r="G16" i="466"/>
  <c r="G16" i="464"/>
  <c r="GY15" i="468"/>
  <c r="GH15" i="468"/>
  <c r="FQ15" i="468"/>
  <c r="EZ15" i="468"/>
  <c r="EI15" i="468"/>
  <c r="DR15" i="468"/>
  <c r="DA15" i="468"/>
  <c r="CJ15" i="468"/>
  <c r="BS15" i="468"/>
  <c r="BB15" i="468"/>
  <c r="AK15" i="468"/>
  <c r="GY14" i="468"/>
  <c r="GH14" i="468"/>
  <c r="FQ14" i="468"/>
  <c r="EZ14" i="468"/>
  <c r="EI14" i="468"/>
  <c r="DR14" i="468"/>
  <c r="DA14" i="468"/>
  <c r="CJ14" i="468"/>
  <c r="BS14" i="468"/>
  <c r="BB14" i="468"/>
  <c r="AK14" i="468"/>
  <c r="HA15" i="468"/>
  <c r="GJ15" i="468"/>
  <c r="FS15" i="468"/>
  <c r="FB15" i="468"/>
  <c r="EK15" i="468"/>
  <c r="DT15" i="468"/>
  <c r="DC15" i="468"/>
  <c r="CL15" i="468"/>
  <c r="BU15" i="468"/>
  <c r="BD15" i="468"/>
  <c r="AM15" i="468"/>
  <c r="HA14" i="468"/>
  <c r="GJ14" i="468"/>
  <c r="FS14" i="468"/>
  <c r="FB14" i="468"/>
  <c r="EK14" i="468"/>
  <c r="DT14" i="468"/>
  <c r="DC14" i="468"/>
  <c r="CL14" i="468"/>
  <c r="BU14" i="468"/>
  <c r="BD14" i="468"/>
  <c r="AM14" i="468"/>
  <c r="V15" i="468"/>
  <c r="V14" i="468"/>
  <c r="T15" i="468"/>
  <c r="T14" i="468"/>
  <c r="J54" i="464"/>
  <c r="H54" i="466"/>
  <c r="I54" i="466"/>
  <c r="G41" i="466"/>
  <c r="I41" i="466"/>
  <c r="H41" i="465"/>
  <c r="G41" i="464"/>
  <c r="J54" i="466"/>
  <c r="R7" i="469"/>
  <c r="BE7" i="468"/>
  <c r="FT8" i="468"/>
  <c r="BE8" i="468"/>
  <c r="W8" i="468"/>
  <c r="CL7" i="469"/>
  <c r="R8" i="469"/>
  <c r="DJ8" i="469"/>
  <c r="DU7" i="468"/>
  <c r="W7" i="468"/>
  <c r="BV7" i="468"/>
  <c r="HB7" i="468"/>
  <c r="FT7" i="468"/>
  <c r="EL7" i="468"/>
  <c r="DD7" i="468"/>
  <c r="AN7" i="468"/>
  <c r="GK7" i="468"/>
  <c r="F7" i="468"/>
  <c r="FC7" i="468"/>
  <c r="CM7" i="468"/>
  <c r="EH7" i="469"/>
  <c r="BB8" i="469"/>
  <c r="CL8" i="469"/>
  <c r="DV8" i="469"/>
  <c r="BZ8" i="469"/>
  <c r="AD8" i="469"/>
  <c r="AP8" i="469"/>
  <c r="F7" i="469"/>
  <c r="CX7" i="469"/>
  <c r="ET8" i="469"/>
  <c r="DV7" i="469"/>
  <c r="DJ7" i="469"/>
  <c r="ET7" i="469"/>
  <c r="AP7" i="469"/>
  <c r="EH8" i="469"/>
  <c r="AD7" i="469"/>
  <c r="BB7" i="469"/>
  <c r="BN7" i="469"/>
  <c r="DD8" i="468"/>
  <c r="FC8" i="468"/>
  <c r="EL8" i="468"/>
  <c r="GK8" i="468"/>
  <c r="CM8" i="468"/>
  <c r="F8" i="469"/>
  <c r="CX8" i="469"/>
  <c r="DU8" i="468"/>
  <c r="AN8" i="468"/>
  <c r="BV8" i="468"/>
  <c r="J41" i="463"/>
  <c r="G41" i="467"/>
  <c r="G41" i="463"/>
  <c r="H41" i="463"/>
  <c r="J41" i="464"/>
  <c r="H41" i="466"/>
  <c r="I41" i="463"/>
  <c r="F4" i="437"/>
  <c r="BC15" i="468"/>
  <c r="EN15" i="468"/>
  <c r="DB14" i="468"/>
  <c r="DG15" i="468"/>
  <c r="DG13" i="468" s="1"/>
  <c r="GX15" i="468"/>
  <c r="AH14" i="468"/>
  <c r="FR15" i="468"/>
  <c r="GG15" i="468"/>
  <c r="DS15" i="468"/>
  <c r="GM15" i="468"/>
  <c r="FZ14" i="468"/>
  <c r="FZ13" i="468" s="1"/>
  <c r="CG14" i="468"/>
  <c r="CR14" i="468"/>
  <c r="GG14" i="468"/>
  <c r="BZ15" i="468"/>
  <c r="GE14" i="468"/>
  <c r="EW14" i="468"/>
  <c r="EY15" i="468"/>
  <c r="FP15" i="468"/>
  <c r="AY14" i="468"/>
  <c r="FA14" i="468"/>
  <c r="GV15" i="468"/>
  <c r="U15" i="468"/>
  <c r="DO15" i="468"/>
  <c r="AY15" i="468"/>
  <c r="GV14" i="468"/>
  <c r="AL15" i="468"/>
  <c r="S15" i="468"/>
  <c r="EH14" i="468"/>
  <c r="EY14" i="468"/>
  <c r="BT14" i="468"/>
  <c r="BP14" i="468"/>
  <c r="DO14" i="468"/>
  <c r="FA15" i="468"/>
  <c r="DQ15" i="468"/>
  <c r="ER14" i="468"/>
  <c r="ER13" i="468" s="1"/>
  <c r="EP15" i="468"/>
  <c r="CZ15" i="468"/>
  <c r="AQ15" i="468"/>
  <c r="AQ13" i="468" s="1"/>
  <c r="DF15" i="468"/>
  <c r="CK15" i="468"/>
  <c r="BA14" i="468"/>
  <c r="BP15" i="468"/>
  <c r="CO15" i="468"/>
  <c r="DY15" i="468"/>
  <c r="FV15" i="468"/>
  <c r="FI14" i="468"/>
  <c r="FI13" i="468" s="1"/>
  <c r="BY15" i="468"/>
  <c r="BY13" i="468" s="1"/>
  <c r="BX15" i="468"/>
  <c r="AR15" i="468"/>
  <c r="GX14" i="468"/>
  <c r="EF15" i="468"/>
  <c r="FN14" i="468"/>
  <c r="Y15" i="468"/>
  <c r="BR15" i="468"/>
  <c r="CZ14" i="468"/>
  <c r="AJ14" i="468"/>
  <c r="FY14" i="468"/>
  <c r="BT15" i="468"/>
  <c r="CI15" i="468"/>
  <c r="AL14" i="468"/>
  <c r="AS14" i="468"/>
  <c r="EH15" i="468"/>
  <c r="FX15" i="468"/>
  <c r="BA15" i="468"/>
  <c r="EJ14" i="468"/>
  <c r="DZ14" i="468"/>
  <c r="DH15" i="468"/>
  <c r="DS14" i="468"/>
  <c r="FW15" i="468"/>
  <c r="FW13" i="468" s="1"/>
  <c r="L14" i="468"/>
  <c r="GN15" i="468"/>
  <c r="GN13" i="468" s="1"/>
  <c r="FG15" i="468"/>
  <c r="DB15" i="468"/>
  <c r="AP15" i="468"/>
  <c r="CS14" i="468"/>
  <c r="CS13" i="468" s="1"/>
  <c r="EA14" i="468"/>
  <c r="EA13" i="468" s="1"/>
  <c r="BG15" i="468"/>
  <c r="FP14" i="468"/>
  <c r="BR14" i="468"/>
  <c r="AB14" i="468"/>
  <c r="Q14" i="468"/>
  <c r="K14" i="468"/>
  <c r="GI15" i="468"/>
  <c r="AH15" i="468"/>
  <c r="EJ15" i="468"/>
  <c r="AA15" i="468"/>
  <c r="BI15" i="468"/>
  <c r="CG15" i="468"/>
  <c r="FN15" i="468"/>
  <c r="CB14" i="468"/>
  <c r="CB13" i="468" s="1"/>
  <c r="CX14" i="468"/>
  <c r="BH15" i="468"/>
  <c r="BH13" i="468" s="1"/>
  <c r="BK14" i="468"/>
  <c r="BK13" i="468" s="1"/>
  <c r="EF14" i="468"/>
  <c r="EQ14" i="468"/>
  <c r="I15" i="468"/>
  <c r="AJ15" i="468"/>
  <c r="DJ14" i="468"/>
  <c r="DJ13" i="468" s="1"/>
  <c r="FH14" i="468"/>
  <c r="DI14" i="468"/>
  <c r="S14" i="468"/>
  <c r="GZ15" i="468"/>
  <c r="CA14" i="468"/>
  <c r="GI14" i="468"/>
  <c r="DW15" i="468"/>
  <c r="EO15" i="468"/>
  <c r="EO13" i="468" s="1"/>
  <c r="DQ14" i="468"/>
  <c r="CQ15" i="468"/>
  <c r="CX15" i="468"/>
  <c r="GO15" i="468"/>
  <c r="H15" i="468"/>
  <c r="CI14" i="468"/>
  <c r="U14" i="468"/>
  <c r="GZ14" i="468"/>
  <c r="FF15" i="468"/>
  <c r="FF13" i="468" s="1"/>
  <c r="DX15" i="468"/>
  <c r="DX13" i="468" s="1"/>
  <c r="GP14" i="468"/>
  <c r="AC14" i="468"/>
  <c r="AC13" i="468" s="1"/>
  <c r="Z15" i="468"/>
  <c r="Z13" i="468" s="1"/>
  <c r="CK14" i="468"/>
  <c r="FE15" i="468"/>
  <c r="CP15" i="468"/>
  <c r="CP13" i="468" s="1"/>
  <c r="EW15" i="468"/>
  <c r="BJ14" i="468"/>
  <c r="J15" i="468"/>
  <c r="GE15" i="468"/>
  <c r="Q15" i="468"/>
  <c r="GQ14" i="468"/>
  <c r="GQ13" i="468" s="1"/>
  <c r="AT14" i="468"/>
  <c r="AT13" i="468" s="1"/>
  <c r="G15" i="469"/>
  <c r="CX14" i="469"/>
  <c r="BY15" i="469"/>
  <c r="Q14" i="469"/>
  <c r="AB14" i="469"/>
  <c r="CX15" i="469"/>
  <c r="BA14" i="469"/>
  <c r="BA15" i="469"/>
  <c r="AZ15" i="469"/>
  <c r="DH14" i="469"/>
  <c r="BC14" i="469"/>
  <c r="DW14" i="469"/>
  <c r="CJ15" i="469"/>
  <c r="EG14" i="469"/>
  <c r="R14" i="469"/>
  <c r="CL15" i="469"/>
  <c r="EH14" i="469"/>
  <c r="DB15" i="469"/>
  <c r="BC15" i="469"/>
  <c r="EL15" i="469"/>
  <c r="R15" i="469"/>
  <c r="EG15" i="469"/>
  <c r="DW15" i="469"/>
  <c r="CM15" i="469"/>
  <c r="BY14" i="469"/>
  <c r="CV14" i="469"/>
  <c r="P15" i="469"/>
  <c r="AC15" i="469"/>
  <c r="BM14" i="469"/>
  <c r="CA14" i="469"/>
  <c r="AD14" i="469"/>
  <c r="P14" i="469"/>
  <c r="BQ14" i="469"/>
  <c r="DI15" i="469"/>
  <c r="I14" i="469"/>
  <c r="AT15" i="469"/>
  <c r="BL15" i="469"/>
  <c r="DA14" i="469"/>
  <c r="EH15" i="469"/>
  <c r="DK15" i="469"/>
  <c r="CO14" i="469"/>
  <c r="AP15" i="469"/>
  <c r="AS14" i="469"/>
  <c r="CK15" i="469"/>
  <c r="CJ14" i="469"/>
  <c r="CP15" i="469"/>
  <c r="EF15" i="469"/>
  <c r="BB14" i="469"/>
  <c r="F15" i="469"/>
  <c r="DJ15" i="469"/>
  <c r="DM14" i="469"/>
  <c r="F14" i="469"/>
  <c r="ES14" i="469"/>
  <c r="BZ14" i="469"/>
  <c r="EF14" i="469"/>
  <c r="EI15" i="469"/>
  <c r="BZ15" i="469"/>
  <c r="AZ14" i="469"/>
  <c r="Q15" i="469"/>
  <c r="AP14" i="469"/>
  <c r="BN15" i="469"/>
  <c r="BR15" i="469"/>
  <c r="CD15" i="469"/>
  <c r="CM14" i="469"/>
  <c r="DY14" i="469"/>
  <c r="AN14" i="469"/>
  <c r="BB15" i="469"/>
  <c r="CL14" i="469"/>
  <c r="DV15" i="469"/>
  <c r="AE14" i="469"/>
  <c r="CK14" i="469"/>
  <c r="BE14" i="469"/>
  <c r="U14" i="469"/>
  <c r="S14" i="469"/>
  <c r="BN14" i="469"/>
  <c r="BX15" i="469"/>
  <c r="CW14" i="469"/>
  <c r="J15" i="469"/>
  <c r="ER15" i="469"/>
  <c r="DZ15" i="469"/>
  <c r="CY14" i="469"/>
  <c r="BO14" i="469"/>
  <c r="DK14" i="469"/>
  <c r="EI14" i="469"/>
  <c r="CC14" i="469"/>
  <c r="BL14" i="469"/>
  <c r="AQ15" i="469"/>
  <c r="AC14" i="469"/>
  <c r="CW15" i="469"/>
  <c r="DU14" i="469"/>
  <c r="BF15" i="469"/>
  <c r="DI14" i="469"/>
  <c r="CY15" i="469"/>
  <c r="AE15" i="469"/>
  <c r="EK14" i="469"/>
  <c r="DN15" i="469"/>
  <c r="AD15" i="469"/>
  <c r="DU15" i="469"/>
  <c r="BM15" i="469"/>
  <c r="AG14" i="469"/>
  <c r="V15" i="469"/>
  <c r="AH15" i="469"/>
  <c r="G14" i="469"/>
  <c r="AO14" i="469"/>
  <c r="DV14" i="469"/>
  <c r="ER14" i="469"/>
  <c r="DT15" i="469"/>
  <c r="AB15" i="469"/>
  <c r="AQ14" i="469"/>
  <c r="BX14" i="469"/>
  <c r="DT14" i="469"/>
  <c r="DH15" i="469"/>
  <c r="DJ14" i="469"/>
  <c r="ES15" i="469"/>
  <c r="AO15" i="469"/>
  <c r="AN15" i="469"/>
  <c r="CA15" i="469"/>
  <c r="BO15" i="469"/>
  <c r="S15" i="469"/>
  <c r="CV15" i="469"/>
  <c r="BZ7" i="469"/>
  <c r="J41" i="467" l="1"/>
  <c r="H41" i="467"/>
  <c r="I41" i="467"/>
  <c r="CJ13" i="468"/>
  <c r="EZ13" i="468"/>
  <c r="AM13" i="468"/>
  <c r="DC13" i="468"/>
  <c r="FS13" i="468"/>
  <c r="BS13" i="468"/>
  <c r="EI13" i="468"/>
  <c r="GY13" i="468"/>
  <c r="FB13" i="468"/>
  <c r="HP15" i="468"/>
  <c r="BD13" i="468"/>
  <c r="DT13" i="468"/>
  <c r="GJ13" i="468"/>
  <c r="HP14" i="468"/>
  <c r="HR14" i="468"/>
  <c r="BU13" i="468"/>
  <c r="EK13" i="468"/>
  <c r="HA13" i="468"/>
  <c r="AK13" i="468"/>
  <c r="DA13" i="468"/>
  <c r="FQ13" i="468"/>
  <c r="HR15" i="468"/>
  <c r="CL13" i="468"/>
  <c r="BB13" i="468"/>
  <c r="DR13" i="468"/>
  <c r="GH13" i="468"/>
  <c r="T13" i="468"/>
  <c r="V13" i="468"/>
  <c r="W69" i="486"/>
  <c r="W31" i="486"/>
  <c r="W50" i="486"/>
  <c r="AF60" i="486"/>
  <c r="AF41" i="486"/>
  <c r="AF22" i="486"/>
  <c r="Z56" i="486"/>
  <c r="Z37" i="486"/>
  <c r="Z18" i="486"/>
  <c r="U50" i="486"/>
  <c r="U31" i="486"/>
  <c r="U69" i="486"/>
  <c r="X60" i="486"/>
  <c r="X41" i="486"/>
  <c r="X22" i="486"/>
  <c r="U63" i="486"/>
  <c r="U44" i="486"/>
  <c r="X68" i="486"/>
  <c r="X30" i="486"/>
  <c r="X49" i="486"/>
  <c r="Z62" i="486"/>
  <c r="Z43" i="486"/>
  <c r="Z24" i="486"/>
  <c r="W61" i="486"/>
  <c r="W42" i="486"/>
  <c r="W23" i="486"/>
  <c r="Y62" i="486"/>
  <c r="Y43" i="486"/>
  <c r="Y24" i="486"/>
  <c r="U61" i="486"/>
  <c r="U42" i="486"/>
  <c r="U23" i="486"/>
  <c r="W43" i="486"/>
  <c r="W62" i="486"/>
  <c r="W24" i="486"/>
  <c r="X43" i="486"/>
  <c r="X62" i="486"/>
  <c r="X24" i="486"/>
  <c r="AB42" i="486"/>
  <c r="AB61" i="486"/>
  <c r="AB23" i="486"/>
  <c r="X57" i="486"/>
  <c r="X38" i="486"/>
  <c r="X19" i="486"/>
  <c r="AC69" i="486"/>
  <c r="AC50" i="486"/>
  <c r="AC31" i="486"/>
  <c r="AB43" i="486"/>
  <c r="AB62" i="486"/>
  <c r="AB24" i="486"/>
  <c r="AC62" i="486"/>
  <c r="AC43" i="486"/>
  <c r="AC24" i="486"/>
  <c r="AE48" i="486"/>
  <c r="AE29" i="486"/>
  <c r="AE67" i="486"/>
  <c r="FX13" i="468"/>
  <c r="AE53" i="486"/>
  <c r="AE34" i="486"/>
  <c r="AE15" i="486"/>
  <c r="Z45" i="486"/>
  <c r="Z64" i="486"/>
  <c r="Z26" i="486"/>
  <c r="AE54" i="486"/>
  <c r="AE35" i="486"/>
  <c r="AE16" i="486"/>
  <c r="AA59" i="486"/>
  <c r="AA40" i="486"/>
  <c r="AA21" i="486"/>
  <c r="DV13" i="469"/>
  <c r="AE56" i="486"/>
  <c r="AE37" i="486"/>
  <c r="AE18" i="486"/>
  <c r="AC58" i="486"/>
  <c r="AC39" i="486"/>
  <c r="AC20" i="486"/>
  <c r="V60" i="486"/>
  <c r="V41" i="486"/>
  <c r="V22" i="486"/>
  <c r="AE60" i="486"/>
  <c r="AE41" i="486"/>
  <c r="AE22" i="486"/>
  <c r="AA57" i="486"/>
  <c r="AA38" i="486"/>
  <c r="AA19" i="486"/>
  <c r="AA43" i="486"/>
  <c r="AA62" i="486"/>
  <c r="AA24" i="486"/>
  <c r="AB60" i="486"/>
  <c r="AB41" i="486"/>
  <c r="AB22" i="486"/>
  <c r="Y63" i="486"/>
  <c r="Y44" i="486"/>
  <c r="Y25" i="486"/>
  <c r="Z60" i="486"/>
  <c r="Z41" i="486"/>
  <c r="Z22" i="486"/>
  <c r="Y49" i="486"/>
  <c r="Y68" i="486"/>
  <c r="Y30" i="486"/>
  <c r="AF56" i="486"/>
  <c r="AF37" i="486"/>
  <c r="AF18" i="486"/>
  <c r="V62" i="486"/>
  <c r="V43" i="486"/>
  <c r="V24" i="486"/>
  <c r="GZ13" i="468"/>
  <c r="AF47" i="486"/>
  <c r="AF28" i="486"/>
  <c r="AF66" i="486"/>
  <c r="AF67" i="486"/>
  <c r="AF48" i="486"/>
  <c r="AF29" i="486"/>
  <c r="AB54" i="486"/>
  <c r="AB35" i="486"/>
  <c r="AB16" i="486"/>
  <c r="AA13" i="468"/>
  <c r="V53" i="486"/>
  <c r="V34" i="486"/>
  <c r="V15" i="486"/>
  <c r="U52" i="486"/>
  <c r="U33" i="486"/>
  <c r="U14" i="486"/>
  <c r="FP13" i="468"/>
  <c r="AD45" i="486"/>
  <c r="AD64" i="486"/>
  <c r="AD26" i="486"/>
  <c r="AB52" i="486"/>
  <c r="AB33" i="486"/>
  <c r="AB14" i="486"/>
  <c r="AB46" i="486"/>
  <c r="AB65" i="486"/>
  <c r="AB27" i="486"/>
  <c r="X67" i="486"/>
  <c r="X48" i="486"/>
  <c r="X29" i="486"/>
  <c r="X46" i="486"/>
  <c r="X65" i="486"/>
  <c r="X27" i="486"/>
  <c r="GX13" i="468"/>
  <c r="AF64" i="486"/>
  <c r="AF45" i="486"/>
  <c r="AF26" i="486"/>
  <c r="X55" i="486"/>
  <c r="X36" i="486"/>
  <c r="X17" i="486"/>
  <c r="AA65" i="486"/>
  <c r="AA46" i="486"/>
  <c r="AA27" i="486"/>
  <c r="X47" i="486"/>
  <c r="X66" i="486"/>
  <c r="X28" i="486"/>
  <c r="V48" i="486"/>
  <c r="V67" i="486"/>
  <c r="V29" i="486"/>
  <c r="U67" i="486"/>
  <c r="U29" i="486"/>
  <c r="U48" i="486"/>
  <c r="AD65" i="486"/>
  <c r="AD46" i="486"/>
  <c r="AD27" i="486"/>
  <c r="BZ13" i="468"/>
  <c r="Y53" i="486"/>
  <c r="Y34" i="486"/>
  <c r="Y15" i="486"/>
  <c r="Z52" i="486"/>
  <c r="Z33" i="486"/>
  <c r="Z14" i="486"/>
  <c r="AA48" i="486"/>
  <c r="AA67" i="486"/>
  <c r="AA29" i="486"/>
  <c r="AF46" i="486"/>
  <c r="AF65" i="486"/>
  <c r="AF27" i="486"/>
  <c r="W48" i="486"/>
  <c r="W67" i="486"/>
  <c r="W29" i="486"/>
  <c r="AB63" i="486"/>
  <c r="AB44" i="486"/>
  <c r="AB25" i="486"/>
  <c r="W44" i="486"/>
  <c r="W63" i="486"/>
  <c r="W25" i="486"/>
  <c r="AC63" i="486"/>
  <c r="AC44" i="486"/>
  <c r="AC25" i="486"/>
  <c r="V44" i="486"/>
  <c r="V63" i="486"/>
  <c r="V25" i="486"/>
  <c r="W68" i="486"/>
  <c r="W30" i="486"/>
  <c r="W49" i="486"/>
  <c r="W60" i="486"/>
  <c r="W41" i="486"/>
  <c r="W22" i="486"/>
  <c r="AD61" i="486"/>
  <c r="AD42" i="486"/>
  <c r="AD23" i="486"/>
  <c r="AC49" i="486"/>
  <c r="AC68" i="486"/>
  <c r="AC30" i="486"/>
  <c r="AC13" i="469"/>
  <c r="V49" i="486"/>
  <c r="V68" i="486"/>
  <c r="V30" i="486"/>
  <c r="EI13" i="469"/>
  <c r="AF58" i="486"/>
  <c r="AF39" i="486"/>
  <c r="AF20" i="486"/>
  <c r="AE61" i="486"/>
  <c r="AE42" i="486"/>
  <c r="AE23" i="486"/>
  <c r="Z44" i="486"/>
  <c r="Z63" i="486"/>
  <c r="Z25" i="486"/>
  <c r="Y22" i="486"/>
  <c r="Y60" i="486"/>
  <c r="Y41" i="486"/>
  <c r="CL13" i="469"/>
  <c r="AB56" i="486"/>
  <c r="AB37" i="486"/>
  <c r="AB18" i="486"/>
  <c r="CM13" i="469"/>
  <c r="AB58" i="486"/>
  <c r="AB39" i="486"/>
  <c r="AB20" i="486"/>
  <c r="X56" i="486"/>
  <c r="X37" i="486"/>
  <c r="X18" i="486"/>
  <c r="AF59" i="486"/>
  <c r="AF40" i="486"/>
  <c r="AF21" i="486"/>
  <c r="U56" i="486"/>
  <c r="U37" i="486"/>
  <c r="U18" i="486"/>
  <c r="Y56" i="486"/>
  <c r="Y37" i="486"/>
  <c r="Y18" i="486"/>
  <c r="AA69" i="486"/>
  <c r="AA50" i="486"/>
  <c r="AA31" i="486"/>
  <c r="AD59" i="486"/>
  <c r="AD40" i="486"/>
  <c r="AD21" i="486"/>
  <c r="X42" i="486"/>
  <c r="X61" i="486"/>
  <c r="X23" i="486"/>
  <c r="U62" i="486"/>
  <c r="U43" i="486"/>
  <c r="V69" i="486"/>
  <c r="V50" i="486"/>
  <c r="V31" i="486"/>
  <c r="AB59" i="486"/>
  <c r="AB40" i="486"/>
  <c r="AB21" i="486"/>
  <c r="AF42" i="486"/>
  <c r="AF61" i="486"/>
  <c r="AF23" i="486"/>
  <c r="AB57" i="486"/>
  <c r="AB38" i="486"/>
  <c r="AB19" i="486"/>
  <c r="AE20" i="486"/>
  <c r="AE58" i="486"/>
  <c r="AE39" i="486"/>
  <c r="X50" i="486"/>
  <c r="X69" i="486"/>
  <c r="X31" i="486"/>
  <c r="U49" i="486"/>
  <c r="U68" i="486"/>
  <c r="U30" i="486"/>
  <c r="U53" i="486"/>
  <c r="U34" i="486"/>
  <c r="U15" i="486"/>
  <c r="AF52" i="486"/>
  <c r="AF33" i="486"/>
  <c r="AF14" i="486"/>
  <c r="U66" i="486"/>
  <c r="U28" i="486"/>
  <c r="U47" i="486"/>
  <c r="Z55" i="486"/>
  <c r="Z36" i="486"/>
  <c r="Z17" i="486"/>
  <c r="U45" i="486"/>
  <c r="U64" i="486"/>
  <c r="U26" i="486"/>
  <c r="V65" i="486"/>
  <c r="V46" i="486"/>
  <c r="V27" i="486"/>
  <c r="AD55" i="486"/>
  <c r="AD36" i="486"/>
  <c r="AD17" i="486"/>
  <c r="AB67" i="486"/>
  <c r="AB29" i="486"/>
  <c r="AB48" i="486"/>
  <c r="U54" i="486"/>
  <c r="U35" i="486"/>
  <c r="Z48" i="486"/>
  <c r="Z67" i="486"/>
  <c r="Z29" i="486"/>
  <c r="AB47" i="486"/>
  <c r="AB66" i="486"/>
  <c r="AB28" i="486"/>
  <c r="W52" i="486"/>
  <c r="W33" i="486"/>
  <c r="W14" i="486"/>
  <c r="AE52" i="486"/>
  <c r="AE33" i="486"/>
  <c r="AE14" i="486"/>
  <c r="AR13" i="468"/>
  <c r="W53" i="486"/>
  <c r="W34" i="486"/>
  <c r="W15" i="486"/>
  <c r="W64" i="486"/>
  <c r="W45" i="486"/>
  <c r="W26" i="486"/>
  <c r="Z65" i="486"/>
  <c r="Z46" i="486"/>
  <c r="Z27" i="486"/>
  <c r="AC67" i="486"/>
  <c r="AC29" i="486"/>
  <c r="AC48" i="486"/>
  <c r="AC45" i="486"/>
  <c r="AC64" i="486"/>
  <c r="AC26" i="486"/>
  <c r="AF54" i="486"/>
  <c r="AF35" i="486"/>
  <c r="AF16" i="486"/>
  <c r="AF55" i="486"/>
  <c r="AF36" i="486"/>
  <c r="AF17" i="486"/>
  <c r="AC46" i="486"/>
  <c r="AC27" i="486"/>
  <c r="AC65" i="486"/>
  <c r="AD66" i="486"/>
  <c r="AD47" i="486"/>
  <c r="AD28" i="486"/>
  <c r="Y54" i="486"/>
  <c r="Y35" i="486"/>
  <c r="Y16" i="486"/>
  <c r="AE65" i="486"/>
  <c r="AE46" i="486"/>
  <c r="AE27" i="486"/>
  <c r="U58" i="486"/>
  <c r="U39" i="486"/>
  <c r="U20" i="486"/>
  <c r="X59" i="486"/>
  <c r="X40" i="486"/>
  <c r="X21" i="486"/>
  <c r="AA68" i="486"/>
  <c r="AA49" i="486"/>
  <c r="AA30" i="486"/>
  <c r="AD60" i="486"/>
  <c r="AD41" i="486"/>
  <c r="AD22" i="486"/>
  <c r="W56" i="486"/>
  <c r="W37" i="486"/>
  <c r="W18" i="486"/>
  <c r="Y59" i="486"/>
  <c r="Y40" i="486"/>
  <c r="Y21" i="486"/>
  <c r="V56" i="486"/>
  <c r="V37" i="486"/>
  <c r="V18" i="486"/>
  <c r="Z69" i="486"/>
  <c r="Z50" i="486"/>
  <c r="Z31" i="486"/>
  <c r="X52" i="486"/>
  <c r="X33" i="486"/>
  <c r="X14" i="486"/>
  <c r="CK13" i="468"/>
  <c r="Y66" i="486"/>
  <c r="Y28" i="486"/>
  <c r="Y47" i="486"/>
  <c r="Y45" i="486"/>
  <c r="Y64" i="486"/>
  <c r="Y26" i="486"/>
  <c r="CQ13" i="468"/>
  <c r="Z53" i="486"/>
  <c r="Z34" i="486"/>
  <c r="Z15" i="486"/>
  <c r="AE47" i="486"/>
  <c r="AE66" i="486"/>
  <c r="AE28" i="486"/>
  <c r="AA52" i="486"/>
  <c r="AA33" i="486"/>
  <c r="AA14" i="486"/>
  <c r="Y55" i="486"/>
  <c r="Y36" i="486"/>
  <c r="Y17" i="486"/>
  <c r="V55" i="486"/>
  <c r="V36" i="486"/>
  <c r="V17" i="486"/>
  <c r="V52" i="486"/>
  <c r="V33" i="486"/>
  <c r="V14" i="486"/>
  <c r="FG13" i="468"/>
  <c r="AD53" i="486"/>
  <c r="AD34" i="486"/>
  <c r="AD15" i="486"/>
  <c r="AA47" i="486"/>
  <c r="AA66" i="486"/>
  <c r="AA28" i="486"/>
  <c r="W65" i="486"/>
  <c r="W46" i="486"/>
  <c r="W27" i="486"/>
  <c r="V66" i="486"/>
  <c r="V47" i="486"/>
  <c r="V28" i="486"/>
  <c r="V45" i="486"/>
  <c r="V64" i="486"/>
  <c r="V26" i="486"/>
  <c r="AD54" i="486"/>
  <c r="AD35" i="486"/>
  <c r="AD16" i="486"/>
  <c r="DY13" i="468"/>
  <c r="AB53" i="486"/>
  <c r="AB34" i="486"/>
  <c r="AB15" i="486"/>
  <c r="Y67" i="486"/>
  <c r="Y48" i="486"/>
  <c r="Y29" i="486"/>
  <c r="EP13" i="468"/>
  <c r="AC53" i="486"/>
  <c r="AC34" i="486"/>
  <c r="AC15" i="486"/>
  <c r="AA54" i="486"/>
  <c r="AA35" i="486"/>
  <c r="AA16" i="486"/>
  <c r="AB64" i="486"/>
  <c r="AB45" i="486"/>
  <c r="AB26" i="486"/>
  <c r="W36" i="486"/>
  <c r="W55" i="486"/>
  <c r="W17" i="486"/>
  <c r="AC66" i="486"/>
  <c r="AC28" i="486"/>
  <c r="AC47" i="486"/>
  <c r="AC54" i="486"/>
  <c r="AC35" i="486"/>
  <c r="AC16" i="486"/>
  <c r="W47" i="486"/>
  <c r="W66" i="486"/>
  <c r="W28" i="486"/>
  <c r="AD48" i="486"/>
  <c r="AD67" i="486"/>
  <c r="AD29" i="486"/>
  <c r="Z66" i="486"/>
  <c r="Z47" i="486"/>
  <c r="Z28" i="486"/>
  <c r="AD62" i="486"/>
  <c r="AD43" i="486"/>
  <c r="AD24" i="486"/>
  <c r="Y50" i="486"/>
  <c r="Y69" i="486"/>
  <c r="Y31" i="486"/>
  <c r="AD58" i="486"/>
  <c r="AD39" i="486"/>
  <c r="AD20" i="486"/>
  <c r="Y57" i="486"/>
  <c r="Y38" i="486"/>
  <c r="Y19" i="486"/>
  <c r="AE43" i="486"/>
  <c r="AE62" i="486"/>
  <c r="AE24" i="486"/>
  <c r="AE44" i="486"/>
  <c r="AE63" i="486"/>
  <c r="AE25" i="486"/>
  <c r="AF57" i="486"/>
  <c r="AF38" i="486"/>
  <c r="AF19" i="486"/>
  <c r="AE40" i="486"/>
  <c r="AE21" i="486"/>
  <c r="AE59" i="486"/>
  <c r="Y58" i="486"/>
  <c r="Y39" i="486"/>
  <c r="Y20" i="486"/>
  <c r="Z59" i="486"/>
  <c r="Z40" i="486"/>
  <c r="Z21" i="486"/>
  <c r="AF43" i="486"/>
  <c r="AF62" i="486"/>
  <c r="AF24" i="486"/>
  <c r="W40" i="486"/>
  <c r="W21" i="486"/>
  <c r="W59" i="486"/>
  <c r="AD49" i="486"/>
  <c r="AD68" i="486"/>
  <c r="AD30" i="486"/>
  <c r="V58" i="486"/>
  <c r="V39" i="486"/>
  <c r="V20" i="486"/>
  <c r="Z61" i="486"/>
  <c r="Z42" i="486"/>
  <c r="Z23" i="486"/>
  <c r="AD57" i="486"/>
  <c r="AD38" i="486"/>
  <c r="AD19" i="486"/>
  <c r="AA58" i="486"/>
  <c r="AA20" i="486"/>
  <c r="AA39" i="486"/>
  <c r="AC57" i="486"/>
  <c r="AC38" i="486"/>
  <c r="AC19" i="486"/>
  <c r="AA64" i="486"/>
  <c r="AA45" i="486"/>
  <c r="AA26" i="486"/>
  <c r="AD52" i="486"/>
  <c r="AD33" i="486"/>
  <c r="AD14" i="486"/>
  <c r="AC52" i="486"/>
  <c r="AC33" i="486"/>
  <c r="AC14" i="486"/>
  <c r="BI13" i="468"/>
  <c r="X53" i="486"/>
  <c r="X34" i="486"/>
  <c r="X15" i="486"/>
  <c r="X64" i="486"/>
  <c r="X45" i="486"/>
  <c r="X26" i="486"/>
  <c r="DH13" i="468"/>
  <c r="AA53" i="486"/>
  <c r="AA34" i="486"/>
  <c r="AA15" i="486"/>
  <c r="Y46" i="486"/>
  <c r="Y65" i="486"/>
  <c r="Y27" i="486"/>
  <c r="AB55" i="486"/>
  <c r="AB36" i="486"/>
  <c r="AB17" i="486"/>
  <c r="X54" i="486"/>
  <c r="X35" i="486"/>
  <c r="X16" i="486"/>
  <c r="U46" i="486"/>
  <c r="U65" i="486"/>
  <c r="U27" i="486"/>
  <c r="AA55" i="486"/>
  <c r="AA36" i="486"/>
  <c r="AA17" i="486"/>
  <c r="AE64" i="486"/>
  <c r="AE45" i="486"/>
  <c r="AE26" i="486"/>
  <c r="V54" i="486"/>
  <c r="V35" i="486"/>
  <c r="V16" i="486"/>
  <c r="V59" i="486"/>
  <c r="V40" i="486"/>
  <c r="V21" i="486"/>
  <c r="AD44" i="486"/>
  <c r="AD63" i="486"/>
  <c r="AD25" i="486"/>
  <c r="Y61" i="486"/>
  <c r="Y23" i="486"/>
  <c r="Y42" i="486"/>
  <c r="AF63" i="486"/>
  <c r="AF44" i="486"/>
  <c r="AF25" i="486"/>
  <c r="AA61" i="486"/>
  <c r="AA42" i="486"/>
  <c r="AA23" i="486"/>
  <c r="U60" i="486"/>
  <c r="U22" i="486"/>
  <c r="U41" i="486"/>
  <c r="AF50" i="486"/>
  <c r="AF69" i="486"/>
  <c r="AF31" i="486"/>
  <c r="AD69" i="486"/>
  <c r="AD50" i="486"/>
  <c r="AD31" i="486"/>
  <c r="Z58" i="486"/>
  <c r="Z39" i="486"/>
  <c r="Z20" i="486"/>
  <c r="W20" i="486"/>
  <c r="W58" i="486"/>
  <c r="W39" i="486"/>
  <c r="AA56" i="486"/>
  <c r="AA37" i="486"/>
  <c r="AA18" i="486"/>
  <c r="AC60" i="486"/>
  <c r="AC22" i="486"/>
  <c r="AC41" i="486"/>
  <c r="AE69" i="486"/>
  <c r="AE31" i="486"/>
  <c r="AE50" i="486"/>
  <c r="AC42" i="486"/>
  <c r="AC23" i="486"/>
  <c r="AC61" i="486"/>
  <c r="AE68" i="486"/>
  <c r="AE30" i="486"/>
  <c r="AE49" i="486"/>
  <c r="AC56" i="486"/>
  <c r="AC37" i="486"/>
  <c r="AC18" i="486"/>
  <c r="U55" i="486"/>
  <c r="U36" i="486"/>
  <c r="AC55" i="486"/>
  <c r="AC36" i="486"/>
  <c r="AC17" i="486"/>
  <c r="Y52" i="486"/>
  <c r="Y33" i="486"/>
  <c r="Y14" i="486"/>
  <c r="Z54" i="486"/>
  <c r="Z35" i="486"/>
  <c r="Z16" i="486"/>
  <c r="W54" i="486"/>
  <c r="W35" i="486"/>
  <c r="W16" i="486"/>
  <c r="AD56" i="486"/>
  <c r="AD37" i="486"/>
  <c r="AD18" i="486"/>
  <c r="X58" i="486"/>
  <c r="X39" i="486"/>
  <c r="X20" i="486"/>
  <c r="V61" i="486"/>
  <c r="V42" i="486"/>
  <c r="V23" i="486"/>
  <c r="W57" i="486"/>
  <c r="W38" i="486"/>
  <c r="W19" i="486"/>
  <c r="AC59" i="486"/>
  <c r="AC40" i="486"/>
  <c r="AC21" i="486"/>
  <c r="AB50" i="486"/>
  <c r="AB69" i="486"/>
  <c r="AB31" i="486"/>
  <c r="AA60" i="486"/>
  <c r="AA41" i="486"/>
  <c r="AA22" i="486"/>
  <c r="AB68" i="486"/>
  <c r="AB49" i="486"/>
  <c r="AB30" i="486"/>
  <c r="AE57" i="486"/>
  <c r="AE38" i="486"/>
  <c r="AE19" i="486"/>
  <c r="Z57" i="486"/>
  <c r="Z38" i="486"/>
  <c r="Z19" i="486"/>
  <c r="AF68" i="486"/>
  <c r="AF30" i="486"/>
  <c r="AF49" i="486"/>
  <c r="U57" i="486"/>
  <c r="U38" i="486"/>
  <c r="U19" i="486"/>
  <c r="Z49" i="486"/>
  <c r="Z68" i="486"/>
  <c r="Z30" i="486"/>
  <c r="V57" i="486"/>
  <c r="V38" i="486"/>
  <c r="V19" i="486"/>
  <c r="AA44" i="486"/>
  <c r="AA63" i="486"/>
  <c r="AA25" i="486"/>
  <c r="X63" i="486"/>
  <c r="X44" i="486"/>
  <c r="X25" i="486"/>
  <c r="U59" i="486"/>
  <c r="U40" i="486"/>
  <c r="U21" i="486"/>
  <c r="AE36" i="486"/>
  <c r="AE55" i="486"/>
  <c r="AE17" i="486"/>
  <c r="GO13" i="468"/>
  <c r="AF53" i="486"/>
  <c r="AF34" i="486"/>
  <c r="AF15" i="486"/>
  <c r="U17" i="486"/>
  <c r="U16" i="486"/>
  <c r="U25" i="486"/>
  <c r="U24" i="486"/>
  <c r="EY13" i="468"/>
  <c r="DJ13" i="469"/>
  <c r="DI13" i="469"/>
  <c r="CI13" i="468"/>
  <c r="CK13" i="469"/>
  <c r="DK13" i="469"/>
  <c r="FR13" i="468"/>
  <c r="BY13" i="469"/>
  <c r="BA13" i="469"/>
  <c r="CZ13" i="468"/>
  <c r="BN13" i="469"/>
  <c r="R13" i="469"/>
  <c r="DS13" i="468"/>
  <c r="AL13" i="468"/>
  <c r="BC13" i="468"/>
  <c r="BZ13" i="469"/>
  <c r="DQ13" i="468"/>
  <c r="BR13" i="468"/>
  <c r="GG13" i="468"/>
  <c r="EK13" i="469"/>
  <c r="EJ14" i="469"/>
  <c r="EN14" i="469" s="1"/>
  <c r="EQ14" i="469" s="1"/>
  <c r="AO13" i="469"/>
  <c r="AF14" i="469"/>
  <c r="AJ14" i="469" s="1"/>
  <c r="AM14" i="469" s="1"/>
  <c r="AG13" i="469"/>
  <c r="DL15" i="469"/>
  <c r="DP15" i="469" s="1"/>
  <c r="DS15" i="469" s="1"/>
  <c r="DN13" i="469"/>
  <c r="DZ13" i="469"/>
  <c r="DX15" i="469"/>
  <c r="EB15" i="469" s="1"/>
  <c r="EE15" i="469" s="1"/>
  <c r="BE13" i="469"/>
  <c r="BD14" i="469"/>
  <c r="BH14" i="469" s="1"/>
  <c r="BK14" i="469" s="1"/>
  <c r="AP13" i="469"/>
  <c r="ET14" i="469"/>
  <c r="F13" i="469"/>
  <c r="BB13" i="469"/>
  <c r="AT13" i="469"/>
  <c r="AR15" i="469"/>
  <c r="AV15" i="469" s="1"/>
  <c r="AY15" i="469" s="1"/>
  <c r="P13" i="469"/>
  <c r="FD14" i="469"/>
  <c r="EJ15" i="469"/>
  <c r="EN15" i="469" s="1"/>
  <c r="EQ15" i="469" s="1"/>
  <c r="EL13" i="469"/>
  <c r="DW13" i="469"/>
  <c r="FE14" i="469"/>
  <c r="Q13" i="469"/>
  <c r="HF15" i="468"/>
  <c r="J13" i="468"/>
  <c r="FE13" i="468"/>
  <c r="FD13" i="468" s="1"/>
  <c r="FD15" i="468"/>
  <c r="FC15" i="468" s="1"/>
  <c r="FK15" i="468" s="1"/>
  <c r="GP13" i="468"/>
  <c r="GK14" i="468"/>
  <c r="GS14" i="468" s="1"/>
  <c r="U13" i="468"/>
  <c r="HQ14" i="468"/>
  <c r="DV15" i="468"/>
  <c r="DU15" i="468" s="1"/>
  <c r="EC15" i="468" s="1"/>
  <c r="DW13" i="468"/>
  <c r="DV13" i="468" s="1"/>
  <c r="HO14" i="468"/>
  <c r="S13" i="468"/>
  <c r="Q13" i="468"/>
  <c r="HM14" i="468"/>
  <c r="BG13" i="468"/>
  <c r="BF13" i="468" s="1"/>
  <c r="BF15" i="468"/>
  <c r="BE15" i="468" s="1"/>
  <c r="BM15" i="468" s="1"/>
  <c r="EJ13" i="468"/>
  <c r="AS13" i="468"/>
  <c r="AN14" i="468"/>
  <c r="AV14" i="468" s="1"/>
  <c r="FY13" i="468"/>
  <c r="FT14" i="468"/>
  <c r="GB14" i="468" s="1"/>
  <c r="X15" i="468"/>
  <c r="W15" i="468" s="1"/>
  <c r="AE15" i="468" s="1"/>
  <c r="Y13" i="468"/>
  <c r="X13" i="468" s="1"/>
  <c r="FU15" i="468"/>
  <c r="FT15" i="468" s="1"/>
  <c r="GB15" i="468" s="1"/>
  <c r="FV13" i="468"/>
  <c r="FU13" i="468" s="1"/>
  <c r="BA13" i="468"/>
  <c r="GV13" i="468"/>
  <c r="CG13" i="468"/>
  <c r="DT13" i="469"/>
  <c r="BD15" i="469"/>
  <c r="BH15" i="469" s="1"/>
  <c r="BK15" i="469" s="1"/>
  <c r="BF13" i="469"/>
  <c r="FE15" i="469"/>
  <c r="EF13" i="469"/>
  <c r="DL14" i="469"/>
  <c r="DM13" i="469"/>
  <c r="AR14" i="469"/>
  <c r="AS13" i="469"/>
  <c r="I13" i="469"/>
  <c r="H14" i="469"/>
  <c r="EW14" i="469"/>
  <c r="EV14" i="469" s="1"/>
  <c r="AD13" i="469"/>
  <c r="FD15" i="469"/>
  <c r="BC13" i="469"/>
  <c r="BJ13" i="468"/>
  <c r="BE14" i="468"/>
  <c r="BM14" i="468" s="1"/>
  <c r="GI13" i="468"/>
  <c r="DI13" i="468"/>
  <c r="DD14" i="468"/>
  <c r="DL14" i="468" s="1"/>
  <c r="I13" i="468"/>
  <c r="HE13" i="468" s="1"/>
  <c r="HE15" i="468"/>
  <c r="W14" i="468"/>
  <c r="AE14" i="468" s="1"/>
  <c r="AB13" i="468"/>
  <c r="AJ13" i="468"/>
  <c r="FN13" i="468"/>
  <c r="BX13" i="468"/>
  <c r="BW13" i="468" s="1"/>
  <c r="BW15" i="468"/>
  <c r="BV15" i="468" s="1"/>
  <c r="CD15" i="468" s="1"/>
  <c r="DO13" i="468"/>
  <c r="EH13" i="468"/>
  <c r="FA13" i="468"/>
  <c r="EW13" i="468"/>
  <c r="DB13" i="468"/>
  <c r="EU14" i="469"/>
  <c r="G13" i="469"/>
  <c r="BX13" i="469"/>
  <c r="ER13" i="469"/>
  <c r="AH13" i="469"/>
  <c r="AF15" i="469"/>
  <c r="AJ15" i="469" s="1"/>
  <c r="AM15" i="469" s="1"/>
  <c r="DU13" i="469"/>
  <c r="BL13" i="469"/>
  <c r="BO13" i="469"/>
  <c r="H15" i="469"/>
  <c r="L15" i="469" s="1"/>
  <c r="O15" i="469" s="1"/>
  <c r="J13" i="469"/>
  <c r="EX15" i="469"/>
  <c r="EV15" i="469" s="1"/>
  <c r="S13" i="469"/>
  <c r="AE13" i="469"/>
  <c r="AN13" i="469"/>
  <c r="BR13" i="469"/>
  <c r="BP15" i="469"/>
  <c r="BT15" i="469" s="1"/>
  <c r="BW15" i="469" s="1"/>
  <c r="AZ13" i="469"/>
  <c r="CP13" i="469"/>
  <c r="CN15" i="469"/>
  <c r="CR15" i="469" s="1"/>
  <c r="CU15" i="469" s="1"/>
  <c r="CZ14" i="469"/>
  <c r="DA13" i="469"/>
  <c r="CA13" i="469"/>
  <c r="CV13" i="469"/>
  <c r="CZ15" i="469"/>
  <c r="DD15" i="469" s="1"/>
  <c r="DG15" i="469" s="1"/>
  <c r="DB13" i="469"/>
  <c r="EG13" i="469"/>
  <c r="DH13" i="469"/>
  <c r="CX13" i="469"/>
  <c r="HM15" i="468"/>
  <c r="HD15" i="468"/>
  <c r="H13" i="468"/>
  <c r="G15" i="468"/>
  <c r="F15" i="468" s="1"/>
  <c r="N15" i="468" s="1"/>
  <c r="CA13" i="468"/>
  <c r="BV14" i="468"/>
  <c r="CD14" i="468" s="1"/>
  <c r="FC14" i="468"/>
  <c r="FK14" i="468" s="1"/>
  <c r="FH13" i="468"/>
  <c r="EQ13" i="468"/>
  <c r="EL14" i="468"/>
  <c r="ET14" i="468" s="1"/>
  <c r="CX13" i="468"/>
  <c r="CN15" i="468"/>
  <c r="CM15" i="468" s="1"/>
  <c r="CU15" i="468" s="1"/>
  <c r="CO13" i="468"/>
  <c r="CN13" i="468" s="1"/>
  <c r="DF13" i="468"/>
  <c r="DE13" i="468" s="1"/>
  <c r="DE15" i="468"/>
  <c r="DD15" i="468" s="1"/>
  <c r="DL15" i="468" s="1"/>
  <c r="BP13" i="468"/>
  <c r="HO15" i="468"/>
  <c r="AY13" i="468"/>
  <c r="GE13" i="468"/>
  <c r="GM13" i="468"/>
  <c r="GL13" i="468" s="1"/>
  <c r="GL15" i="468"/>
  <c r="GK15" i="468" s="1"/>
  <c r="GS15" i="468" s="1"/>
  <c r="AH13" i="468"/>
  <c r="EN13" i="468"/>
  <c r="EM13" i="468" s="1"/>
  <c r="EM15" i="468"/>
  <c r="EL15" i="468" s="1"/>
  <c r="ET15" i="468" s="1"/>
  <c r="CB15" i="469"/>
  <c r="CF15" i="469" s="1"/>
  <c r="CI15" i="469" s="1"/>
  <c r="CD13" i="469"/>
  <c r="AQ13" i="469"/>
  <c r="V13" i="469"/>
  <c r="T15" i="469"/>
  <c r="X15" i="469" s="1"/>
  <c r="AA15" i="469" s="1"/>
  <c r="CC13" i="469"/>
  <c r="CB14" i="469"/>
  <c r="CF14" i="469" s="1"/>
  <c r="CI14" i="469" s="1"/>
  <c r="CY13" i="469"/>
  <c r="CW13" i="469"/>
  <c r="T14" i="469"/>
  <c r="X14" i="469" s="1"/>
  <c r="AA14" i="469" s="1"/>
  <c r="U13" i="469"/>
  <c r="DX14" i="469"/>
  <c r="DY13" i="469"/>
  <c r="ES13" i="469"/>
  <c r="ET15" i="469"/>
  <c r="CJ13" i="469"/>
  <c r="CN14" i="469"/>
  <c r="CR14" i="469" s="1"/>
  <c r="CU14" i="469" s="1"/>
  <c r="CO13" i="469"/>
  <c r="BP14" i="469"/>
  <c r="BQ13" i="469"/>
  <c r="BM13" i="469"/>
  <c r="EH13" i="469"/>
  <c r="AB13" i="469"/>
  <c r="EU15" i="469"/>
  <c r="EF13" i="468"/>
  <c r="HG14" i="468"/>
  <c r="F14" i="468"/>
  <c r="N14" i="468" s="1"/>
  <c r="K13" i="468"/>
  <c r="AO15" i="468"/>
  <c r="AN15" i="468" s="1"/>
  <c r="AV15" i="468" s="1"/>
  <c r="AP13" i="468"/>
  <c r="AO13" i="468" s="1"/>
  <c r="L13" i="468"/>
  <c r="HH13" i="468" s="1"/>
  <c r="HH14" i="468"/>
  <c r="DZ13" i="468"/>
  <c r="DU14" i="468"/>
  <c r="EC14" i="468" s="1"/>
  <c r="BT13" i="468"/>
  <c r="HQ15" i="468"/>
  <c r="CR13" i="468"/>
  <c r="CM14" i="468"/>
  <c r="CU14" i="468" s="1"/>
  <c r="HP13" i="468" l="1"/>
  <c r="HR13" i="468"/>
  <c r="AG59" i="486"/>
  <c r="AT59" i="486" s="1"/>
  <c r="HF13" i="468"/>
  <c r="AG21" i="486"/>
  <c r="AT21" i="486" s="1"/>
  <c r="AG46" i="486"/>
  <c r="AT46" i="486" s="1"/>
  <c r="AG19" i="486"/>
  <c r="AT19" i="486" s="1"/>
  <c r="AG65" i="486"/>
  <c r="AT65" i="486" s="1"/>
  <c r="AG38" i="486"/>
  <c r="AT38" i="486" s="1"/>
  <c r="AG22" i="486"/>
  <c r="AT22" i="486" s="1"/>
  <c r="AG56" i="486"/>
  <c r="AT56" i="486" s="1"/>
  <c r="AG40" i="486"/>
  <c r="AT40" i="486" s="1"/>
  <c r="AG57" i="486"/>
  <c r="AT57" i="486" s="1"/>
  <c r="AG60" i="486"/>
  <c r="AT60" i="486" s="1"/>
  <c r="AG39" i="486"/>
  <c r="AT39" i="486" s="1"/>
  <c r="AG35" i="486"/>
  <c r="AT35" i="486" s="1"/>
  <c r="AG64" i="486"/>
  <c r="AT64" i="486" s="1"/>
  <c r="AG34" i="486"/>
  <c r="AT34" i="486" s="1"/>
  <c r="AG49" i="486"/>
  <c r="AT49" i="486" s="1"/>
  <c r="AG62" i="486"/>
  <c r="AT62" i="486" s="1"/>
  <c r="AG67" i="486"/>
  <c r="AT67" i="486" s="1"/>
  <c r="AG23" i="486"/>
  <c r="AT23" i="486" s="1"/>
  <c r="AG63" i="486"/>
  <c r="AT63" i="486" s="1"/>
  <c r="AG69" i="486"/>
  <c r="AT69" i="486" s="1"/>
  <c r="AG58" i="486"/>
  <c r="AT58" i="486" s="1"/>
  <c r="AG54" i="486"/>
  <c r="AT54" i="486" s="1"/>
  <c r="AG45" i="486"/>
  <c r="AT45" i="486" s="1"/>
  <c r="AG47" i="486"/>
  <c r="AT47" i="486" s="1"/>
  <c r="AG53" i="486"/>
  <c r="AT53" i="486" s="1"/>
  <c r="AG18" i="486"/>
  <c r="AT18" i="486" s="1"/>
  <c r="AG27" i="486"/>
  <c r="AT27" i="486" s="1"/>
  <c r="AG14" i="486"/>
  <c r="AT14" i="486" s="1"/>
  <c r="AG42" i="486"/>
  <c r="AT42" i="486" s="1"/>
  <c r="AG31" i="486"/>
  <c r="AT31" i="486" s="1"/>
  <c r="AG36" i="486"/>
  <c r="AT36" i="486" s="1"/>
  <c r="AG41" i="486"/>
  <c r="AT41" i="486" s="1"/>
  <c r="AG28" i="486"/>
  <c r="AT28" i="486" s="1"/>
  <c r="AG30" i="486"/>
  <c r="AT30" i="486" s="1"/>
  <c r="AG37" i="486"/>
  <c r="AT37" i="486" s="1"/>
  <c r="AG48" i="486"/>
  <c r="AT48" i="486" s="1"/>
  <c r="AG33" i="486"/>
  <c r="AT33" i="486" s="1"/>
  <c r="AG61" i="486"/>
  <c r="AT61" i="486" s="1"/>
  <c r="AG50" i="486"/>
  <c r="AT50" i="486" s="1"/>
  <c r="AG55" i="486"/>
  <c r="AT55" i="486" s="1"/>
  <c r="AG20" i="486"/>
  <c r="AT20" i="486" s="1"/>
  <c r="AG26" i="486"/>
  <c r="AT26" i="486" s="1"/>
  <c r="AG66" i="486"/>
  <c r="AT66" i="486" s="1"/>
  <c r="AG15" i="486"/>
  <c r="AT15" i="486" s="1"/>
  <c r="AG68" i="486"/>
  <c r="AT68" i="486" s="1"/>
  <c r="AG43" i="486"/>
  <c r="AT43" i="486" s="1"/>
  <c r="AG29" i="486"/>
  <c r="AT29" i="486" s="1"/>
  <c r="AG52" i="486"/>
  <c r="AT52" i="486" s="1"/>
  <c r="AG44" i="486"/>
  <c r="AT44" i="486" s="1"/>
  <c r="AG16" i="486"/>
  <c r="AT16" i="486" s="1"/>
  <c r="AG17" i="486"/>
  <c r="AT17" i="486" s="1"/>
  <c r="AG24" i="486"/>
  <c r="AT24" i="486" s="1"/>
  <c r="AG25" i="486"/>
  <c r="AT25" i="486" s="1"/>
  <c r="DD13" i="468"/>
  <c r="DL13" i="468" s="1"/>
  <c r="DX13" i="469"/>
  <c r="EB13" i="469" s="1"/>
  <c r="EE13" i="469" s="1"/>
  <c r="GK13" i="468"/>
  <c r="GS13" i="468" s="1"/>
  <c r="AR13" i="469"/>
  <c r="AV13" i="469" s="1"/>
  <c r="AY13" i="469" s="1"/>
  <c r="AN13" i="468"/>
  <c r="AV13" i="468" s="1"/>
  <c r="DL13" i="469"/>
  <c r="DP13" i="469" s="1"/>
  <c r="DS13" i="469" s="1"/>
  <c r="EJ13" i="469"/>
  <c r="EN13" i="469" s="1"/>
  <c r="EQ13" i="469" s="1"/>
  <c r="BP13" i="469"/>
  <c r="BT13" i="469" s="1"/>
  <c r="BW13" i="469" s="1"/>
  <c r="CB13" i="469"/>
  <c r="CF13" i="469" s="1"/>
  <c r="CI13" i="469" s="1"/>
  <c r="HB14" i="468"/>
  <c r="HJ14" i="468" s="1"/>
  <c r="AV14" i="469"/>
  <c r="AY14" i="469" s="1"/>
  <c r="CZ13" i="469"/>
  <c r="DD13" i="469" s="1"/>
  <c r="DG13" i="469" s="1"/>
  <c r="CN13" i="469"/>
  <c r="CR13" i="469" s="1"/>
  <c r="CU13" i="469" s="1"/>
  <c r="T13" i="469"/>
  <c r="X13" i="469" s="1"/>
  <c r="AA13" i="469" s="1"/>
  <c r="EL13" i="468"/>
  <c r="ET13" i="468" s="1"/>
  <c r="HC15" i="468"/>
  <c r="HB15" i="468" s="1"/>
  <c r="HJ15" i="468" s="1"/>
  <c r="BT14" i="469"/>
  <c r="BW14" i="469" s="1"/>
  <c r="EB14" i="469"/>
  <c r="EE14" i="469" s="1"/>
  <c r="FD13" i="469"/>
  <c r="ET13" i="469"/>
  <c r="DD14" i="469"/>
  <c r="DG14" i="469" s="1"/>
  <c r="BV13" i="468"/>
  <c r="CD13" i="468" s="1"/>
  <c r="EZ15" i="469"/>
  <c r="FC15" i="469" s="1"/>
  <c r="H13" i="469"/>
  <c r="L13" i="469" s="1"/>
  <c r="O13" i="469" s="1"/>
  <c r="DP14" i="469"/>
  <c r="DS14" i="469" s="1"/>
  <c r="FT13" i="468"/>
  <c r="GB13" i="468" s="1"/>
  <c r="HO13" i="468"/>
  <c r="HQ13" i="468"/>
  <c r="FE13" i="469"/>
  <c r="EX13" i="469"/>
  <c r="EU13" i="469"/>
  <c r="EW13" i="469"/>
  <c r="HM13" i="468"/>
  <c r="DU13" i="468"/>
  <c r="EC13" i="468" s="1"/>
  <c r="FC13" i="468"/>
  <c r="FK13" i="468" s="1"/>
  <c r="EZ14" i="469"/>
  <c r="FC14" i="469" s="1"/>
  <c r="HG13" i="468"/>
  <c r="CM13" i="468"/>
  <c r="CU13" i="468" s="1"/>
  <c r="HD13" i="468"/>
  <c r="HC13" i="468" s="1"/>
  <c r="G13" i="468"/>
  <c r="F13" i="468" s="1"/>
  <c r="N13" i="468" s="1"/>
  <c r="W13" i="468"/>
  <c r="AE13" i="468" s="1"/>
  <c r="BE13" i="468"/>
  <c r="BM13" i="468" s="1"/>
  <c r="L14" i="469"/>
  <c r="O14" i="469" s="1"/>
  <c r="BD13" i="469"/>
  <c r="BH13" i="469" s="1"/>
  <c r="BK13" i="469" s="1"/>
  <c r="AF13" i="469"/>
  <c r="AJ13" i="469" s="1"/>
  <c r="AM13" i="469" s="1"/>
  <c r="EV13" i="469" l="1"/>
  <c r="EZ13" i="469" s="1"/>
  <c r="FC13" i="469" s="1"/>
  <c r="HB13" i="468"/>
  <c r="HJ13" i="468" s="1"/>
</calcChain>
</file>

<file path=xl/sharedStrings.xml><?xml version="1.0" encoding="utf-8"?>
<sst xmlns="http://schemas.openxmlformats.org/spreadsheetml/2006/main" count="4977" uniqueCount="444">
  <si>
    <t>Фамилия, имя, отчество</t>
  </si>
  <si>
    <t>Контактный телефон</t>
  </si>
  <si>
    <t>Должность</t>
  </si>
  <si>
    <t>e-mail</t>
  </si>
  <si>
    <t>I квартал</t>
  </si>
  <si>
    <t>Республика Татарстан</t>
  </si>
  <si>
    <t>Год</t>
  </si>
  <si>
    <t>Причина</t>
  </si>
  <si>
    <t>№ п/п</t>
  </si>
  <si>
    <t>1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</si>
  <si>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</si>
  <si>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</si>
  <si>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</si>
  <si>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</si>
  <si>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</si>
  <si>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</si>
  <si>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</si>
  <si>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</si>
  <si>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</si>
  <si>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</si>
  <si>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</si>
  <si>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</si>
  <si>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</si>
  <si>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</si>
  <si>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</si>
  <si>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</si>
  <si>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</si>
  <si>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</si>
  <si>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</si>
  <si>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</si>
  <si>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</si>
  <si>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</si>
  <si>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</si>
  <si>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</si>
  <si>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</si>
  <si>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</si>
  <si>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</si>
  <si>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</si>
  <si>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</si>
  <si>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</si>
  <si>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</si>
  <si>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</si>
  <si>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</si>
  <si>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</si>
  <si>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</si>
  <si>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</si>
  <si>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</si>
  <si>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</si>
  <si>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</si>
  <si>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</si>
  <si>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</si>
  <si>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</si>
  <si>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</si>
  <si>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</si>
  <si>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</si>
  <si>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</si>
  <si>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</si>
  <si>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</si>
  <si>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</si>
  <si>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</si>
  <si>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</si>
  <si>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</si>
  <si>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</si>
  <si>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</si>
  <si>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</si>
  <si>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</si>
  <si>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</si>
  <si>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</si>
  <si>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</si>
  <si>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</si>
  <si>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</si>
  <si>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</si>
  <si>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</si>
  <si>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</si>
  <si>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</si>
  <si>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</si>
  <si>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</si>
  <si>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</si>
  <si>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</si>
  <si>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</si>
  <si>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</si>
  <si>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</si>
  <si>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</si>
  <si>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</si>
  <si>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</si>
  <si>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</si>
  <si>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</si>
  <si>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</si>
  <si>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</si>
  <si>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</si>
  <si>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</si>
  <si>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</si>
  <si>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</si>
  <si>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</si>
  <si>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</si>
  <si>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</si>
  <si>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</si>
  <si>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</si>
  <si>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</si>
  <si>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</si>
  <si>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</si>
  <si>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</si>
  <si>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</si>
  <si>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</si>
  <si>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</si>
  <si>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</si>
  <si>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</si>
  <si>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</si>
  <si>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modProv</t>
  </si>
  <si>
    <t>modfrmReestr</t>
  </si>
  <si>
    <t>modHyp</t>
  </si>
  <si>
    <t>г.Байконур</t>
  </si>
  <si>
    <t>г.Санкт-Петербург</t>
  </si>
  <si>
    <t>REGION</t>
  </si>
  <si>
    <t>Наименование станции</t>
  </si>
  <si>
    <t>5</t>
  </si>
  <si>
    <t>Единицы измерения</t>
  </si>
  <si>
    <t>5.1</t>
  </si>
  <si>
    <t>5.2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</si>
  <si>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</si>
  <si>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</si>
  <si>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</si>
  <si>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</si>
  <si>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</si>
  <si>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</si>
  <si>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</si>
  <si>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</si>
  <si>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</si>
  <si>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</si>
  <si>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</si>
  <si>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</si>
  <si>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</si>
  <si>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</si>
  <si>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</si>
  <si>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млн.кВтч</t>
  </si>
  <si>
    <t>%</t>
  </si>
  <si>
    <t>4.1</t>
  </si>
  <si>
    <t>тыс.Гкал</t>
  </si>
  <si>
    <t>8.1</t>
  </si>
  <si>
    <t>г/кВтч</t>
  </si>
  <si>
    <t>18.1</t>
  </si>
  <si>
    <t>18.2</t>
  </si>
  <si>
    <t>19.1</t>
  </si>
  <si>
    <t>19.2</t>
  </si>
  <si>
    <t>Всего</t>
  </si>
  <si>
    <t>Дата/Время</t>
  </si>
  <si>
    <t>Сообщение</t>
  </si>
  <si>
    <t>Статус</t>
  </si>
  <si>
    <t>modClassifierValidate</t>
  </si>
  <si>
    <t>modList01</t>
  </si>
  <si>
    <t>кг/Гкал</t>
  </si>
  <si>
    <t>Лог обновления</t>
  </si>
  <si>
    <t>modReestr</t>
  </si>
  <si>
    <t>modUpdTemplMain</t>
  </si>
  <si>
    <t>REESTR_STATION</t>
  </si>
  <si>
    <t>modList00</t>
  </si>
  <si>
    <t>Тип станции</t>
  </si>
  <si>
    <t>Наименование организации</t>
  </si>
  <si>
    <t>Адрес организации</t>
  </si>
  <si>
    <t>Руководитель</t>
  </si>
  <si>
    <t>Главный бухгалтер</t>
  </si>
  <si>
    <t>STYPE</t>
  </si>
  <si>
    <t>Электростанция оптового рынка</t>
  </si>
  <si>
    <t>Атомная электростанция</t>
  </si>
  <si>
    <t>ГЭС (АО Энерго)</t>
  </si>
  <si>
    <t>ТЭС (АО Энерго)</t>
  </si>
  <si>
    <t>Список ГТП</t>
  </si>
  <si>
    <t>Название ГТП</t>
  </si>
  <si>
    <t>Код ГТП</t>
  </si>
  <si>
    <t>Январь</t>
  </si>
  <si>
    <t xml:space="preserve">Показатели </t>
  </si>
  <si>
    <t>Установленная мощность</t>
  </si>
  <si>
    <t>МВт</t>
  </si>
  <si>
    <t>Располагаемая мощность</t>
  </si>
  <si>
    <t>Рабочая мощность</t>
  </si>
  <si>
    <t xml:space="preserve">Собственное потребление мощности </t>
  </si>
  <si>
    <t>в т.ч.собственные потребители (для электростанций розничного рынка)</t>
  </si>
  <si>
    <t>Сальдо - переток мощности, в т.ч.</t>
  </si>
  <si>
    <t>- на ОРЭМ в т.ч.</t>
  </si>
  <si>
    <t>5.1.1</t>
  </si>
  <si>
    <t>- по регулируемым договорам</t>
  </si>
  <si>
    <t>- на розничный рынок</t>
  </si>
  <si>
    <t>5.3</t>
  </si>
  <si>
    <t>- на экспорт (приграничная торговля)</t>
  </si>
  <si>
    <t>Выработка электроэнергии. Всего</t>
  </si>
  <si>
    <t>6.1</t>
  </si>
  <si>
    <t>по теплофикационному циклу (для ГРЭС и ТЭЦ)</t>
  </si>
  <si>
    <t>6.2</t>
  </si>
  <si>
    <t>по конденсационному циклу (для ГРЭС и ТЭЦ)</t>
  </si>
  <si>
    <t>Расход электроэнергии на собственные нужды. Всего</t>
  </si>
  <si>
    <t>7.1</t>
  </si>
  <si>
    <t>- на производство электроэнергии</t>
  </si>
  <si>
    <t>7.1.1</t>
  </si>
  <si>
    <t>-- то же в % к выработке электроэнергии</t>
  </si>
  <si>
    <t>7.2</t>
  </si>
  <si>
    <t>- на производство теплоэнергии</t>
  </si>
  <si>
    <t>7.2.1</t>
  </si>
  <si>
    <t>Отпуск электроэнергии с шин электростанции</t>
  </si>
  <si>
    <t>8.2</t>
  </si>
  <si>
    <t>Расход электроэнергии на :</t>
  </si>
  <si>
    <t>9.1</t>
  </si>
  <si>
    <t>- хозяйственные нужды</t>
  </si>
  <si>
    <t>9.2</t>
  </si>
  <si>
    <t>- потери в пристанционной электросети</t>
  </si>
  <si>
    <t>9.2.1</t>
  </si>
  <si>
    <t>-- то же в % к отпуску с шин</t>
  </si>
  <si>
    <t>Электропотребление всего  (строка 7+строка 9+строка 10.1)</t>
  </si>
  <si>
    <t>10.1</t>
  </si>
  <si>
    <t>10.2</t>
  </si>
  <si>
    <t>Кроме того покупка электроэнергии на розничном рынке для производственных и хозяйственных нужд)</t>
  </si>
  <si>
    <t>Отпуск электроэнергии в сеть (сальдо-переток), в т.ч.</t>
  </si>
  <si>
    <t>11.1</t>
  </si>
  <si>
    <t>11.1.1</t>
  </si>
  <si>
    <t>11.2</t>
  </si>
  <si>
    <t>11.3</t>
  </si>
  <si>
    <t xml:space="preserve">Покупка электроэнергии </t>
  </si>
  <si>
    <t>12.1</t>
  </si>
  <si>
    <t>- на ОРЭМ</t>
  </si>
  <si>
    <t>12.2</t>
  </si>
  <si>
    <t>- на розничном рынке</t>
  </si>
  <si>
    <t>Потребность в топливе</t>
  </si>
  <si>
    <t>- условное топливо</t>
  </si>
  <si>
    <t>тыс. т.у.т.</t>
  </si>
  <si>
    <t>- натуральное топливо</t>
  </si>
  <si>
    <t>18.2.1</t>
  </si>
  <si>
    <t>-- уголь</t>
  </si>
  <si>
    <t>тыс.т.</t>
  </si>
  <si>
    <t>18.2.2</t>
  </si>
  <si>
    <t>-- мазут</t>
  </si>
  <si>
    <t>18.2.3</t>
  </si>
  <si>
    <t>-- газ</t>
  </si>
  <si>
    <t>млн. куб.м.</t>
  </si>
  <si>
    <t>18.2.4</t>
  </si>
  <si>
    <t>Удельный расход условного топлива на отпущенный кВтч</t>
  </si>
  <si>
    <t>по теплофикационному циклу</t>
  </si>
  <si>
    <t>по конденсационному циклу</t>
  </si>
  <si>
    <t>Удельный расход условного топлива на отпущенную Гкал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</si>
  <si>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</si>
  <si>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</si>
  <si>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</si>
  <si>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</si>
  <si>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</si>
  <si>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</si>
  <si>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</si>
  <si>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</si>
  <si>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</si>
  <si>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</si>
  <si>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</si>
  <si>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</si>
  <si>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</si>
  <si>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 квартал</t>
  </si>
  <si>
    <t>III квартал</t>
  </si>
  <si>
    <t>IV квартал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</si>
  <si>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</si>
  <si>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</si>
  <si>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</si>
  <si>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</si>
  <si>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</si>
  <si>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</si>
  <si>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</si>
  <si>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</si>
  <si>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</si>
  <si>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</si>
  <si>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</si>
  <si>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</si>
  <si>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</si>
  <si>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</si>
  <si>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</si>
  <si>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Прогнозный баланс производства и поставок электрической энергии</t>
  </si>
  <si>
    <t xml:space="preserve">ВЫРАБОТКА ЭЛЕКТРОЭНЕРГИИ </t>
  </si>
  <si>
    <t>САЛЬДО - ПЕРЕТОК</t>
  </si>
  <si>
    <t>ЭЛЕКТРОПОТРЕБЛЕНИЕ</t>
  </si>
  <si>
    <t>ТЕПЛОЭНЕРГИЯ</t>
  </si>
  <si>
    <t xml:space="preserve"> ВСЕГО ПО ТЕРРИТОРИИ </t>
  </si>
  <si>
    <t>АО - ЭНЕРГО</t>
  </si>
  <si>
    <t>ЭЛЕКТРОСТАНЦИИ РОЗНИЧНОГО РЫНКА</t>
  </si>
  <si>
    <t>ЭЛЕКТРОСТАНЦИИ ОПТОВОГО РЫНКА</t>
  </si>
  <si>
    <t>АЭС</t>
  </si>
  <si>
    <t>ВСЕГО</t>
  </si>
  <si>
    <t>БЕЗ ПОТЕРЬ ЕНЭС</t>
  </si>
  <si>
    <t xml:space="preserve"> ПОТЕРИ В СЕТЯХ ЕНЭС</t>
  </si>
  <si>
    <t>ТЭС</t>
  </si>
  <si>
    <t>ГЭС</t>
  </si>
  <si>
    <t>Поставка на ОРЭМ</t>
  </si>
  <si>
    <t>Поставка на розничный рынок</t>
  </si>
  <si>
    <t>\</t>
  </si>
  <si>
    <t>Прогнозный баланс производства и поставок электрической мощности</t>
  </si>
  <si>
    <t>УСТАНОВЛЕННАЯ МОЩНОСТЬ ЭЛЕКТРОСТАНЦИЙ</t>
  </si>
  <si>
    <t>РАСПОЛАГАЕМАЯ МОЩНОСТЬ ЭЛЕКТРОСТАНЦИЙ</t>
  </si>
  <si>
    <t>РАБОЧАЯ МОЩНОСТЬ ЭЛЕКТРОСТАНЦИЙ</t>
  </si>
  <si>
    <t>ОПЛАЧИВАЕМЫЙ САЛЬДО - ПЕРЕТОК МОЩНОСТИ</t>
  </si>
  <si>
    <t>ПОТЕРИ В СЕТЯХ ЕНЭС</t>
  </si>
  <si>
    <t>млн. куб.м</t>
  </si>
  <si>
    <t>тыс. т.у.т</t>
  </si>
  <si>
    <t>РЕЗЕРВНАЯ МОЩНОСТЬ</t>
  </si>
  <si>
    <t>СРЕДНЯЯ НАГРУЗКА ПОТРЕБЛЕНИЯ</t>
  </si>
  <si>
    <t>СОБСТВЕННЫЙ РЕЗЕРВ</t>
  </si>
  <si>
    <t>et_List01</t>
  </si>
  <si>
    <t>Справочник ГТП</t>
  </si>
  <si>
    <t>Ф9</t>
  </si>
  <si>
    <t>Ф10</t>
  </si>
  <si>
    <t>et_union</t>
  </si>
  <si>
    <t xml:space="preserve">Производство теплоэнергии </t>
  </si>
  <si>
    <t>Расход теплоэнергии на собственные (производственные) нужды (без учета расходов на производство прочей продукции)</t>
  </si>
  <si>
    <t>Расход теплоэнергии на хозяйственные нужды (без учета расходов на производство прочей продукции)</t>
  </si>
  <si>
    <t>17.1</t>
  </si>
  <si>
    <t>Установленная тепловая мощность</t>
  </si>
  <si>
    <t>Гкал/час</t>
  </si>
  <si>
    <t>СПРАВОЧНО:</t>
  </si>
  <si>
    <t>Полезный отпуск теплоэнергии (п.15 - п.16)</t>
  </si>
  <si>
    <t>Отпуск теплоэнергии с коллекторов (п.13 -  п.14)</t>
  </si>
  <si>
    <t>УСТАНОВЛЕННАЯ ТЕПЛОВАЯ  МОЩНОСТЬ, ГКАЛ/ЧАС</t>
  </si>
  <si>
    <t>Юридический адрес</t>
  </si>
  <si>
    <t>Почтовый адрес</t>
  </si>
  <si>
    <t>*Полезный отпуск тепловой энергии – объем отпуска тепловой энергии, поставляемый с коллекторов источников тепловой энергии, уменьшенный на расход тепловой энергии на хозяйственные нужды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</si>
  <si>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</si>
  <si>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</si>
  <si>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</si>
  <si>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</si>
  <si>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</si>
  <si>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</si>
  <si>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</si>
  <si>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</si>
  <si>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</si>
  <si>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</si>
  <si>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</si>
  <si>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</si>
  <si>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</si>
  <si>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Электростанция розничного рынка</t>
  </si>
  <si>
    <t>г.Севастополь</t>
  </si>
  <si>
    <t>Республика Крым</t>
  </si>
  <si>
    <t>Ссылка 2</t>
  </si>
  <si>
    <t>Ссылка 1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</si>
  <si>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</si>
  <si>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</si>
  <si>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</si>
  <si>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</si>
  <si>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</si>
  <si>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</si>
  <si>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</si>
  <si>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</si>
  <si>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</si>
  <si>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Выбор организации производится из Перечня станций,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</si>
  <si>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modHTTP</t>
  </si>
  <si>
    <t>modfrmRegion</t>
  </si>
  <si>
    <t>modfrmAuthorization</t>
  </si>
  <si>
    <t>Пальянов Максим Николаевич</t>
  </si>
  <si>
    <t>palyanovmn@fas.gov.ru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</si>
  <si>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</si>
  <si>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Баланс электрической энергии и мощности электростанции-поставщика электроэнергии (мощности) оптового и розничного рынка (организация)</t>
  </si>
  <si>
    <t>участник</t>
  </si>
  <si>
    <t>По данным участника</t>
  </si>
  <si>
    <t>Предложение участника</t>
  </si>
  <si>
    <t>Предложение регулятора</t>
  </si>
  <si>
    <t>REESTR_GTP</t>
  </si>
  <si>
    <t>-- то же в кВтч/Гкал</t>
  </si>
  <si>
    <t>кВтч/Гкал</t>
  </si>
  <si>
    <t>План</t>
  </si>
  <si>
    <t>Наименование</t>
  </si>
  <si>
    <t>Ед. изм.</t>
  </si>
  <si>
    <t>Предложение регулятора/ФАС России</t>
  </si>
  <si>
    <t>Дельта</t>
  </si>
  <si>
    <t>Покупка электроэнергии с ОРЭМ</t>
  </si>
  <si>
    <t>Покупка мощности с ОРЭМ</t>
  </si>
  <si>
    <t>Предложение ФАС России (План)</t>
  </si>
  <si>
    <t>Предложение ФАС России (Утвержденное)</t>
  </si>
  <si>
    <t>Форма 9, 10</t>
  </si>
  <si>
    <t>1.1</t>
  </si>
  <si>
    <t>1.2</t>
  </si>
  <si>
    <t>Покупка электроэнергии с розничного рынка</t>
  </si>
  <si>
    <t>2.1</t>
  </si>
  <si>
    <t>2.2</t>
  </si>
  <si>
    <t>Покупка мощности с розничного рынка</t>
  </si>
  <si>
    <t>et_List21</t>
  </si>
  <si>
    <t>Идентификатор объекта генерации
(в реестре ФГИС ЕИАС)</t>
  </si>
  <si>
    <t>Выработка ЭЭ</t>
  </si>
  <si>
    <t>Электропотребление</t>
  </si>
  <si>
    <t>Средняя нагрузка потребления</t>
  </si>
  <si>
    <t xml:space="preserve">Отпуск теплоэнергии с коллекторов </t>
  </si>
  <si>
    <t>Полезный отпуск теплоэнергии</t>
  </si>
  <si>
    <t>Отпуск теплоэнергии с коллекторов</t>
  </si>
  <si>
    <t>опт</t>
  </si>
  <si>
    <t>розница</t>
  </si>
  <si>
    <t>6.а</t>
  </si>
  <si>
    <t>6.б</t>
  </si>
  <si>
    <t>в том числе по регулируемым ценам</t>
  </si>
  <si>
    <t>17.2</t>
  </si>
  <si>
    <t>15.1</t>
  </si>
  <si>
    <t>ОТПУСК С КОЛЛЕКТОРОВ (Всего)</t>
  </si>
  <si>
    <t>ОТПУСК С КОЛЛЕКТОРОВ (в том числе по рег. ценам)</t>
  </si>
  <si>
    <t>ПОЛЕЗНЫЙ ОТПУСК* (Всего)</t>
  </si>
  <si>
    <t>ПОЛЕЗНЫЙ ОТПУСК* (в том числе по рег. ценам)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</si>
  <si>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минимальное возможное значение выработки электроэнергии в общем случае равно 0, но может быть отличным от 0 по техническим причинам, например, в связи с необходимостью выработки тепловой энергии в комбинированном режиме или выработки электроэнергии для предприятия-владельца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</si>
  <si>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максимальное возможное значение выработки электроэнергии в общем случае определяется как произведение: "располагаемая мощность" * "количество дней в месяце" * "24 (часа)", но может быть и меньше в силу различных технико-экономических факторов, например, проведением плановых и внеплановых ремонтных работ, согласованных с АО СО ЕЭС</t>
    </r>
  </si>
  <si>
    <r>
      <t>Максимальная возможная выработка электроэнергии</t>
    </r>
    <r>
      <rPr>
        <sz val="11"/>
        <color theme="1"/>
        <rFont val="Calibri"/>
        <family val="2"/>
        <charset val="204"/>
        <scheme val="minor"/>
      </rPr>
      <t>2</t>
    </r>
  </si>
  <si>
    <r>
      <t>Минимальная возможная выработка электроэнергии</t>
    </r>
    <r>
      <rPr>
        <sz val="11"/>
        <color theme="1"/>
        <rFont val="Calibri"/>
        <family val="2"/>
        <charset val="204"/>
        <scheme val="minor"/>
      </rPr>
      <t>1</t>
    </r>
  </si>
  <si>
    <t>Сравнение</t>
  </si>
  <si>
    <t>modList22</t>
  </si>
  <si>
    <t>Проверка доступных обновлений...</t>
  </si>
  <si>
    <t>Информация</t>
  </si>
  <si>
    <t>Нет доступных обновлений для отчёта с кодом FORM4.2024.ORG!</t>
  </si>
  <si>
    <t>ПАО "Квадра - Генерирующая компания"</t>
  </si>
  <si>
    <t>6829012680</t>
  </si>
  <si>
    <t>710701001</t>
  </si>
  <si>
    <t>Ливенская ТЭЦ ГТУ НВ</t>
  </si>
  <si>
    <t>ТЭЦ</t>
  </si>
  <si>
    <t>Оптовый</t>
  </si>
  <si>
    <t>Y</t>
  </si>
  <si>
    <t>Орловская ТЭЦ</t>
  </si>
  <si>
    <t>ООО «Лыковская ГЭС»</t>
  </si>
  <si>
    <t>5717009038</t>
  </si>
  <si>
    <t>571701001</t>
  </si>
  <si>
    <t>Лыковская ГЭС</t>
  </si>
  <si>
    <t>Розничный</t>
  </si>
  <si>
    <t>30436539</t>
  </si>
  <si>
    <t>АО "Мценский завод "Коммаш"</t>
  </si>
  <si>
    <t>5703000204</t>
  </si>
  <si>
    <t>570301001</t>
  </si>
  <si>
    <t>ОАО "Мценский завод "Коммаш"</t>
  </si>
  <si>
    <t>АО "ГТ Энерго"</t>
  </si>
  <si>
    <t>7703806647</t>
  </si>
  <si>
    <t>772801001</t>
  </si>
  <si>
    <t>Орловская ГТ-ТЭЦ</t>
  </si>
  <si>
    <t>ООО "НОВОТРОИЦК СОЛАР"</t>
  </si>
  <si>
    <t>5607143538</t>
  </si>
  <si>
    <t>560701001</t>
  </si>
  <si>
    <t>Орловская СЭС 1</t>
  </si>
  <si>
    <t>ВИЭ</t>
  </si>
  <si>
    <t>Орловская СЭС 2</t>
  </si>
  <si>
    <t/>
  </si>
  <si>
    <t>303011, Орловская обл., Мценский р-н, Подбелевец с., Солнечная ул., д.5, кабинет 5</t>
  </si>
  <si>
    <t>303030, Орловская обл., Мценск г., Кисловского ул., д.33</t>
  </si>
  <si>
    <t>Слободчиков Андрей Владимирович</t>
  </si>
  <si>
    <t>директор</t>
  </si>
  <si>
    <t>Лименко Игорь Викторович</t>
  </si>
  <si>
    <t>+79208101118</t>
  </si>
  <si>
    <t>mcenskges@mail.ru</t>
  </si>
  <si>
    <t>План Январь 2023</t>
  </si>
  <si>
    <t>План Январь 2024</t>
  </si>
  <si>
    <t>План Январь 2025</t>
  </si>
  <si>
    <t>Факт Январь 2023</t>
  </si>
  <si>
    <t>Титульный!F16</t>
  </si>
  <si>
    <t>Идентификатор объекта генерации:30436539 отсутствует в СПБ на 2024!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</si>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</sst>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1"/>
      <color indexed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2"/>
      </top>
      <bottom style="dotted">
        <color indexed="22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19" fillId="0" borderId="0" xfId="0" applyFont="1" applyFill="1" applyBorder="1"/>
    <xf numFmtId="2" fontId="20" fillId="0" borderId="0" xfId="42" applyNumberFormat="1" applyFont="1" applyFill="1" applyBorder="1" applyAlignment="1">
      <alignment horizontal="right"/>
    </xf>
    <xf numFmtId="164" fontId="20" fillId="0" borderId="0" xfId="42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2" fontId="19" fillId="0" borderId="0" xfId="0" applyNumberFormat="1" applyFont="1" applyFill="1" applyBorder="1"/>
    <xf numFmtId="2" fontId="21" fillId="0" borderId="0" xfId="42" applyNumberFormat="1" applyFont="1" applyFill="1" applyBorder="1"/>
    <xf numFmtId="2" fontId="20" fillId="0" borderId="0" xfId="42" applyNumberFormat="1" applyFont="1" applyFill="1" applyBorder="1" applyAlignment="1">
      <alignment horizontal="center"/>
    </xf>
    <xf numFmtId="2" fontId="21" fillId="0" borderId="0" xfId="42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0" fillId="0" borderId="0" xfId="0" applyNumberFormat="1"/>
    <xf numFmtId="165" fontId="19" fillId="0" borderId="0" xfId="43" applyNumberFormat="1" applyFont="1" applyFill="1" applyBorder="1" applyAlignment="1" applyProtection="1">
      <alignment vertical="center"/>
      <protection locked="0"/>
    </xf>
    <xf numFmtId="3" fontId="19" fillId="0" borderId="0" xfId="43" applyNumberFormat="1" applyFont="1" applyFill="1" applyBorder="1" applyAlignment="1" applyProtection="1">
      <alignment vertical="center"/>
      <protection locked="0"/>
    </xf>
    <xf numFmtId="165" fontId="19" fillId="0" borderId="0" xfId="43" applyNumberFormat="1" applyFont="1" applyFill="1" applyBorder="1" applyAlignment="1" applyProtection="1">
      <alignment horizontal="right" vertical="center"/>
      <protection locked="0"/>
    </xf>
    <xf numFmtId="2" fontId="23" fillId="0" borderId="0" xfId="42" applyNumberFormat="1" applyFont="1" applyFill="1" applyBorder="1" applyAlignment="1">
      <alignment horizontal="right"/>
    </xf>
    <xf numFmtId="2" fontId="22" fillId="0" borderId="0" xfId="0" applyNumberFormat="1" applyFont="1" applyFill="1" applyBorder="1"/>
    <xf numFmtId="2" fontId="24" fillId="0" borderId="0" xfId="42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22" fontId="0" fillId="0" borderId="0" xfId="0" applyNumberFormat="1"/>
    <xf numFmtId="49" fontId="0" fillId="0" borderId="0" xfId="0" applyNumberFormat="1"/>
    <xf numFmtId="0" fontId="0" fillId="0" borderId="0" xfId="0" applyBorder="1"/>
    <xf numFmtId="0" fontId="27" fillId="0" borderId="10" xfId="44" applyFont="1" applyBorder="1" applyAlignment="1" applyProtection="1">
      <alignment horizontal="center" vertic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horizontal="center" vertical="center"/>
    </xf>
    <xf numFmtId="0" fontId="0" fillId="0" borderId="0" xfId="0"/>
    <xf numFmtId="2" fontId="0" fillId="0" borderId="0" xfId="0" applyNumberFormat="1" applyFont="1" applyFill="1" applyBorder="1"/>
    <xf numFmtId="2" fontId="0" fillId="0" borderId="0" xfId="42" applyNumberFormat="1" applyFont="1" applyFill="1" applyBorder="1"/>
    <xf numFmtId="2" fontId="24" fillId="0" borderId="0" xfId="42" applyNumberFormat="1" applyFont="1" applyFill="1" applyBorder="1" applyAlignment="1">
      <alignment horizontal="center"/>
    </xf>
    <xf numFmtId="2" fontId="0" fillId="0" borderId="0" xfId="42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26" fillId="0" borderId="0" xfId="42" applyNumberFormat="1" applyFont="1" applyFill="1" applyBorder="1"/>
    <xf numFmtId="2" fontId="22" fillId="0" borderId="0" xfId="45" applyNumberFormat="1" applyFont="1" applyFill="1" applyBorder="1"/>
    <xf numFmtId="2" fontId="22" fillId="0" borderId="0" xfId="45" applyNumberFormat="1" applyFont="1" applyFill="1" applyBorder="1" applyAlignment="1">
      <alignment horizontal="right"/>
    </xf>
    <xf numFmtId="2" fontId="23" fillId="0" borderId="0" xfId="46" applyNumberFormat="1" applyFont="1" applyFill="1" applyBorder="1" applyAlignment="1">
      <alignment horizontal="right"/>
    </xf>
    <xf numFmtId="2" fontId="26" fillId="0" borderId="0" xfId="0" applyNumberFormat="1" applyFont="1" applyFill="1" applyBorder="1"/>
    <xf numFmtId="0" fontId="0" fillId="0" borderId="0" xfId="0"/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4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1" xfId="46"/>
    <cellStyle name="Обычный 4" xfId="42"/>
    <cellStyle name="Обычный_FORM3.1" xfId="43"/>
    <cellStyle name="Обычный_Форма3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png"/><Relationship Id="rId22" Type="http://schemas.openxmlformats.org/officeDocument/2006/relationships/image" Target="../media/image2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image" Target="../media/image27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474976</xdr:rowOff>
    </xdr:from>
    <xdr:to>
      <xdr:col>3</xdr:col>
      <xdr:colOff>0</xdr:colOff>
      <xdr:row>107</xdr:row>
      <xdr:rowOff>186051</xdr:rowOff>
    </xdr:to>
    <xdr:grpSp>
      <xdr:nvGrpSpPr>
        <xdr:cNvPr id="126329" name="InstrBlock_8">
          <a:extLst>
            <a:ext uri="{FF2B5EF4-FFF2-40B4-BE49-F238E27FC236}">
              <a16:creationId xmlns:a16="http://schemas.microsoft.com/office/drawing/2014/main" id="{00000000-0008-0000-0000-000079ED0100}"/>
            </a:ext>
          </a:extLst>
        </xdr:cNvPr>
        <xdr:cNvGrpSpPr>
          <a:grpSpLocks/>
        </xdr:cNvGrpSpPr>
      </xdr:nvGrpSpPr>
      <xdr:grpSpPr bwMode="auto">
        <a:xfrm>
          <a:off x="219075" y="4294501"/>
          <a:ext cx="2066925" cy="463550"/>
          <a:chOff x="23" y="454"/>
          <a:chExt cx="217" cy="49"/>
        </a:xfrm>
      </xdr:grpSpPr>
      <xdr:sp macro="[0]!Instruction.BlockClick" textlink="">
        <xdr:nvSpPr>
          <xdr:cNvPr id="3" name="InstrBlock_8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126381" name="InstrImg_8" descr="icon8.png">
            <a:extLst>
              <a:ext uri="{FF2B5EF4-FFF2-40B4-BE49-F238E27FC236}">
                <a16:creationId xmlns:a16="http://schemas.microsoft.com/office/drawing/2014/main" id="{00000000-0008-0000-0000-0000ADED01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" y="455"/>
            <a:ext cx="45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18</xdr:row>
      <xdr:rowOff>11426</xdr:rowOff>
    </xdr:from>
    <xdr:to>
      <xdr:col>3</xdr:col>
      <xdr:colOff>0</xdr:colOff>
      <xdr:row>18</xdr:row>
      <xdr:rowOff>474976</xdr:rowOff>
    </xdr:to>
    <xdr:grpSp>
      <xdr:nvGrpSpPr>
        <xdr:cNvPr id="126330" name="InstrBlock_7">
          <a:extLst>
            <a:ext uri="{FF2B5EF4-FFF2-40B4-BE49-F238E27FC236}">
              <a16:creationId xmlns:a16="http://schemas.microsoft.com/office/drawing/2014/main" id="{00000000-0008-0000-0000-00007AED0100}"/>
            </a:ext>
          </a:extLst>
        </xdr:cNvPr>
        <xdr:cNvGrpSpPr>
          <a:grpSpLocks/>
        </xdr:cNvGrpSpPr>
      </xdr:nvGrpSpPr>
      <xdr:grpSpPr bwMode="auto">
        <a:xfrm>
          <a:off x="219075" y="3830951"/>
          <a:ext cx="2066925" cy="463550"/>
          <a:chOff x="23" y="405"/>
          <a:chExt cx="217" cy="49"/>
        </a:xfrm>
      </xdr:grpSpPr>
      <xdr:sp macro="[0]!Instruction.BlockClick" textlink="">
        <xdr:nvSpPr>
          <xdr:cNvPr id="6" name="InstrBlock_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126379" name="InstrImg_7" descr="icon7">
            <a:extLst>
              <a:ext uri="{FF2B5EF4-FFF2-40B4-BE49-F238E27FC236}">
                <a16:creationId xmlns:a16="http://schemas.microsoft.com/office/drawing/2014/main" id="{00000000-0008-0000-0000-0000ABE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" y="411"/>
            <a:ext cx="40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15</xdr:row>
      <xdr:rowOff>119377</xdr:rowOff>
    </xdr:from>
    <xdr:to>
      <xdr:col>3</xdr:col>
      <xdr:colOff>0</xdr:colOff>
      <xdr:row>18</xdr:row>
      <xdr:rowOff>11427</xdr:rowOff>
    </xdr:to>
    <xdr:grpSp>
      <xdr:nvGrpSpPr>
        <xdr:cNvPr id="126331" name="InstrBlock_6">
          <a:extLst>
            <a:ext uri="{FF2B5EF4-FFF2-40B4-BE49-F238E27FC236}">
              <a16:creationId xmlns:a16="http://schemas.microsoft.com/office/drawing/2014/main" id="{00000000-0008-0000-0000-00007BED0100}"/>
            </a:ext>
          </a:extLst>
        </xdr:cNvPr>
        <xdr:cNvGrpSpPr>
          <a:grpSpLocks/>
        </xdr:cNvGrpSpPr>
      </xdr:nvGrpSpPr>
      <xdr:grpSpPr bwMode="auto">
        <a:xfrm>
          <a:off x="219075" y="3367402"/>
          <a:ext cx="2066925" cy="463550"/>
          <a:chOff x="23" y="356"/>
          <a:chExt cx="217" cy="49"/>
        </a:xfrm>
      </xdr:grpSpPr>
      <xdr:sp macro="[0]!Instruction.BlockClick" textlink="">
        <xdr:nvSpPr>
          <xdr:cNvPr id="126000" name="InstrBlock_6">
            <a:extLst>
              <a:ext uri="{FF2B5EF4-FFF2-40B4-BE49-F238E27FC236}">
                <a16:creationId xmlns:a16="http://schemas.microsoft.com/office/drawing/2014/main" id="{00000000-0008-0000-0000-000030EC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 macro="[0]!Instruction.BlockClick">
        <xdr:nvPicPr>
          <xdr:cNvPr id="126377" name="InstrImg_6" descr="icon6">
            <a:extLst>
              <a:ext uri="{FF2B5EF4-FFF2-40B4-BE49-F238E27FC236}">
                <a16:creationId xmlns:a16="http://schemas.microsoft.com/office/drawing/2014/main" id="{00000000-0008-0000-0000-0000A9E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36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13</xdr:row>
      <xdr:rowOff>36827</xdr:rowOff>
    </xdr:from>
    <xdr:to>
      <xdr:col>3</xdr:col>
      <xdr:colOff>0</xdr:colOff>
      <xdr:row>15</xdr:row>
      <xdr:rowOff>119377</xdr:rowOff>
    </xdr:to>
    <xdr:grpSp>
      <xdr:nvGrpSpPr>
        <xdr:cNvPr id="126332" name="InstrBlock_5">
          <a:extLst>
            <a:ext uri="{FF2B5EF4-FFF2-40B4-BE49-F238E27FC236}">
              <a16:creationId xmlns:a16="http://schemas.microsoft.com/office/drawing/2014/main" id="{00000000-0008-0000-0000-00007CED0100}"/>
            </a:ext>
          </a:extLst>
        </xdr:cNvPr>
        <xdr:cNvGrpSpPr>
          <a:grpSpLocks/>
        </xdr:cNvGrpSpPr>
      </xdr:nvGrpSpPr>
      <xdr:grpSpPr bwMode="auto">
        <a:xfrm>
          <a:off x="219075" y="2903852"/>
          <a:ext cx="2066925" cy="463550"/>
          <a:chOff x="23" y="307"/>
          <a:chExt cx="217" cy="49"/>
        </a:xfrm>
      </xdr:grpSpPr>
      <xdr:sp macro="[0]!Instruction.BlockClick" textlink="">
        <xdr:nvSpPr>
          <xdr:cNvPr id="12" name="InstrBlock_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6375" name="InstrImg_5" descr="icon5">
            <a:extLst>
              <a:ext uri="{FF2B5EF4-FFF2-40B4-BE49-F238E27FC236}">
                <a16:creationId xmlns:a16="http://schemas.microsoft.com/office/drawing/2014/main" id="{00000000-0008-0000-0000-0000A7E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31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12</xdr:row>
      <xdr:rowOff>59052</xdr:rowOff>
    </xdr:from>
    <xdr:to>
      <xdr:col>3</xdr:col>
      <xdr:colOff>0</xdr:colOff>
      <xdr:row>13</xdr:row>
      <xdr:rowOff>36827</xdr:rowOff>
    </xdr:to>
    <xdr:grpSp>
      <xdr:nvGrpSpPr>
        <xdr:cNvPr id="126333" name="InstrBlock_4">
          <a:extLst>
            <a:ext uri="{FF2B5EF4-FFF2-40B4-BE49-F238E27FC236}">
              <a16:creationId xmlns:a16="http://schemas.microsoft.com/office/drawing/2014/main" id="{00000000-0008-0000-0000-00007DED0100}"/>
            </a:ext>
          </a:extLst>
        </xdr:cNvPr>
        <xdr:cNvGrpSpPr>
          <a:grpSpLocks/>
        </xdr:cNvGrpSpPr>
      </xdr:nvGrpSpPr>
      <xdr:grpSpPr bwMode="auto">
        <a:xfrm>
          <a:off x="219075" y="2440302"/>
          <a:ext cx="2066925" cy="463550"/>
          <a:chOff x="23" y="258"/>
          <a:chExt cx="217" cy="49"/>
        </a:xfrm>
      </xdr:grpSpPr>
      <xdr:sp macro="[0]!Instruction.BlockClick" textlink="">
        <xdr:nvSpPr>
          <xdr:cNvPr id="15" name="InstrBlock_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26373" name="InstrImg_4" descr="icon4">
            <a:extLst>
              <a:ext uri="{FF2B5EF4-FFF2-40B4-BE49-F238E27FC236}">
                <a16:creationId xmlns:a16="http://schemas.microsoft.com/office/drawing/2014/main" id="{00000000-0008-0000-0000-0000A5E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6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10</xdr:row>
      <xdr:rowOff>90802</xdr:rowOff>
    </xdr:from>
    <xdr:to>
      <xdr:col>3</xdr:col>
      <xdr:colOff>0</xdr:colOff>
      <xdr:row>12</xdr:row>
      <xdr:rowOff>59052</xdr:rowOff>
    </xdr:to>
    <xdr:grpSp>
      <xdr:nvGrpSpPr>
        <xdr:cNvPr id="126334" name="InstrBlock_3">
          <a:extLst>
            <a:ext uri="{FF2B5EF4-FFF2-40B4-BE49-F238E27FC236}">
              <a16:creationId xmlns:a16="http://schemas.microsoft.com/office/drawing/2014/main" id="{00000000-0008-0000-0000-00007EED0100}"/>
            </a:ext>
          </a:extLst>
        </xdr:cNvPr>
        <xdr:cNvGrpSpPr>
          <a:grpSpLocks/>
        </xdr:cNvGrpSpPr>
      </xdr:nvGrpSpPr>
      <xdr:grpSpPr bwMode="auto">
        <a:xfrm>
          <a:off x="219075" y="1976752"/>
          <a:ext cx="2066925" cy="463550"/>
          <a:chOff x="23" y="209"/>
          <a:chExt cx="217" cy="49"/>
        </a:xfrm>
      </xdr:grpSpPr>
      <xdr:sp macro="[0]!Instruction.BlockClick" textlink="">
        <xdr:nvSpPr>
          <xdr:cNvPr id="18" name="InstrBlock_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26371" name="InstrImg_3" descr="icon3">
            <a:extLst>
              <a:ext uri="{FF2B5EF4-FFF2-40B4-BE49-F238E27FC236}">
                <a16:creationId xmlns:a16="http://schemas.microsoft.com/office/drawing/2014/main" id="{00000000-0008-0000-0000-0000A3E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1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7</xdr:row>
      <xdr:rowOff>141603</xdr:rowOff>
    </xdr:from>
    <xdr:to>
      <xdr:col>3</xdr:col>
      <xdr:colOff>0</xdr:colOff>
      <xdr:row>10</xdr:row>
      <xdr:rowOff>90803</xdr:rowOff>
    </xdr:to>
    <xdr:grpSp>
      <xdr:nvGrpSpPr>
        <xdr:cNvPr id="126335" name="InstrBlock_2">
          <a:extLst>
            <a:ext uri="{FF2B5EF4-FFF2-40B4-BE49-F238E27FC236}">
              <a16:creationId xmlns:a16="http://schemas.microsoft.com/office/drawing/2014/main" id="{00000000-0008-0000-0000-00007FED0100}"/>
            </a:ext>
          </a:extLst>
        </xdr:cNvPr>
        <xdr:cNvGrpSpPr>
          <a:grpSpLocks/>
        </xdr:cNvGrpSpPr>
      </xdr:nvGrpSpPr>
      <xdr:grpSpPr bwMode="auto">
        <a:xfrm>
          <a:off x="219075" y="1513203"/>
          <a:ext cx="2066925" cy="463550"/>
          <a:chOff x="23" y="160"/>
          <a:chExt cx="217" cy="49"/>
        </a:xfrm>
      </xdr:grpSpPr>
      <xdr:sp macro="[0]!Instruction.BlockClick" textlink="">
        <xdr:nvSpPr>
          <xdr:cNvPr id="21" name="InstrBlock_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126369" name="InstrImg_2" descr="icon2">
            <a:extLst>
              <a:ext uri="{FF2B5EF4-FFF2-40B4-BE49-F238E27FC236}">
                <a16:creationId xmlns:a16="http://schemas.microsoft.com/office/drawing/2014/main" id="{00000000-0008-0000-0000-0000A1E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163"/>
            <a:ext cx="40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126336" name="PAGE_LAST_INACTIVE" descr="tick_circle_3887.png" hidden="1">
          <a:extLst>
            <a:ext uri="{FF2B5EF4-FFF2-40B4-BE49-F238E27FC236}">
              <a16:creationId xmlns:a16="http://schemas.microsoft.com/office/drawing/2014/main" id="{00000000-0008-0000-0000-000080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572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126337" name="PAGE_FIRST_INACTIVE" descr="tick_circle_3887.png">
          <a:extLst>
            <a:ext uri="{FF2B5EF4-FFF2-40B4-BE49-F238E27FC236}">
              <a16:creationId xmlns:a16="http://schemas.microsoft.com/office/drawing/2014/main" id="{00000000-0008-0000-0000-000081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72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126338" name="PAGE_BACK_INACTIVE" descr="tick_circle_3887.png">
          <a:extLst>
            <a:ext uri="{FF2B5EF4-FFF2-40B4-BE49-F238E27FC236}">
              <a16:creationId xmlns:a16="http://schemas.microsoft.com/office/drawing/2014/main" id="{00000000-0008-0000-0000-000082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5720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126339" name="PAGE_NEXT_INACTIVE" descr="tick_circle_3887.png" hidden="1">
          <a:extLst>
            <a:ext uri="{FF2B5EF4-FFF2-40B4-BE49-F238E27FC236}">
              <a16:creationId xmlns:a16="http://schemas.microsoft.com/office/drawing/2014/main" id="{00000000-0008-0000-0000-000083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45720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47624</xdr:colOff>
      <xdr:row>98</xdr:row>
      <xdr:rowOff>114299</xdr:rowOff>
    </xdr:from>
    <xdr:to>
      <xdr:col>9</xdr:col>
      <xdr:colOff>181724</xdr:colOff>
      <xdr:row>100</xdr:row>
      <xdr:rowOff>165299</xdr:rowOff>
    </xdr:to>
    <xdr:sp macro="[0]!Instruction.cmdGetUpdate_Click" textlink="">
      <xdr:nvSpPr>
        <xdr:cNvPr id="27" name="cmdGetUpdat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98</xdr:row>
      <xdr:rowOff>114300</xdr:rowOff>
    </xdr:from>
    <xdr:to>
      <xdr:col>15</xdr:col>
      <xdr:colOff>105525</xdr:colOff>
      <xdr:row>100</xdr:row>
      <xdr:rowOff>165300</xdr:rowOff>
    </xdr:to>
    <xdr:sp macro="[0]!Instruction.cmdShowHideUpdateLog_Click" textlink="">
      <xdr:nvSpPr>
        <xdr:cNvPr id="28" name="cmdShowHideUpdateLo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6342" name="Pict 9" descr="тест">
          <a:extLst>
            <a:ext uri="{FF2B5EF4-FFF2-40B4-BE49-F238E27FC236}">
              <a16:creationId xmlns:a16="http://schemas.microsoft.com/office/drawing/2014/main" id="{00000000-0008-0000-0000-000086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6343" name="Pict 9" descr="тест">
          <a:extLst>
            <a:ext uri="{FF2B5EF4-FFF2-40B4-BE49-F238E27FC236}">
              <a16:creationId xmlns:a16="http://schemas.microsoft.com/office/drawing/2014/main" id="{00000000-0008-0000-0000-000087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6344" name="Pict 9" descr="тест">
          <a:extLst>
            <a:ext uri="{FF2B5EF4-FFF2-40B4-BE49-F238E27FC236}">
              <a16:creationId xmlns:a16="http://schemas.microsoft.com/office/drawing/2014/main" id="{00000000-0008-0000-0000-000088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401954</xdr:rowOff>
    </xdr:from>
    <xdr:to>
      <xdr:col>3</xdr:col>
      <xdr:colOff>0</xdr:colOff>
      <xdr:row>7</xdr:row>
      <xdr:rowOff>141604</xdr:rowOff>
    </xdr:to>
    <xdr:grpSp>
      <xdr:nvGrpSpPr>
        <xdr:cNvPr id="126345" name="InstrBlock_1">
          <a:extLst>
            <a:ext uri="{FF2B5EF4-FFF2-40B4-BE49-F238E27FC236}">
              <a16:creationId xmlns:a16="http://schemas.microsoft.com/office/drawing/2014/main" id="{00000000-0008-0000-0000-000089ED0100}"/>
            </a:ext>
          </a:extLst>
        </xdr:cNvPr>
        <xdr:cNvGrpSpPr>
          <a:grpSpLocks/>
        </xdr:cNvGrpSpPr>
      </xdr:nvGrpSpPr>
      <xdr:grpSpPr bwMode="auto">
        <a:xfrm>
          <a:off x="219075" y="1049654"/>
          <a:ext cx="2066925" cy="463550"/>
          <a:chOff x="23" y="111"/>
          <a:chExt cx="217" cy="49"/>
        </a:xfrm>
      </xdr:grpSpPr>
      <xdr:sp macro="[0]!Instruction.BlockClick" textlink="">
        <xdr:nvSpPr>
          <xdr:cNvPr id="33" name="InstrBlock_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126367" name="InstrImg_1" descr="icon1">
            <a:extLst>
              <a:ext uri="{FF2B5EF4-FFF2-40B4-BE49-F238E27FC236}">
                <a16:creationId xmlns:a16="http://schemas.microsoft.com/office/drawing/2014/main" id="{00000000-0008-0000-0000-00009FE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117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C17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26346" name="Pict 9" descr="тест">
          <a:extLst>
            <a:ext uri="{FF2B5EF4-FFF2-40B4-BE49-F238E27FC236}">
              <a16:creationId xmlns:a16="http://schemas.microsoft.com/office/drawing/2014/main" id="{00000000-0008-0000-0000-00008A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26347" name="Pict 9" descr="тест">
          <a:extLst>
            <a:ext uri="{FF2B5EF4-FFF2-40B4-BE49-F238E27FC236}">
              <a16:creationId xmlns:a16="http://schemas.microsoft.com/office/drawing/2014/main" id="{00000000-0008-0000-0000-00008B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126348" name="chkGetUpdatesTrue" descr="check_yes.jpg">
          <a:extLst>
            <a:ext uri="{FF2B5EF4-FFF2-40B4-BE49-F238E27FC236}">
              <a16:creationId xmlns:a16="http://schemas.microsoft.com/office/drawing/2014/main" id="{00000000-0008-0000-0000-00008C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126349" name="chkNoUpdatesFalse" descr="check_no.png">
          <a:extLst>
            <a:ext uri="{FF2B5EF4-FFF2-40B4-BE49-F238E27FC236}">
              <a16:creationId xmlns:a16="http://schemas.microsoft.com/office/drawing/2014/main" id="{00000000-0008-0000-0000-00008D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126350" name="chkNoUpdatesTrue" descr="check_yes.jpg" hidden="1">
          <a:extLst>
            <a:ext uri="{FF2B5EF4-FFF2-40B4-BE49-F238E27FC236}">
              <a16:creationId xmlns:a16="http://schemas.microsoft.com/office/drawing/2014/main" id="{00000000-0008-0000-0000-00008E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126351" name="chkGetUpdatesFalse" descr="check_no.png" hidden="1">
          <a:extLst>
            <a:ext uri="{FF2B5EF4-FFF2-40B4-BE49-F238E27FC236}">
              <a16:creationId xmlns:a16="http://schemas.microsoft.com/office/drawing/2014/main" id="{00000000-0008-0000-0000-00008F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98</xdr:row>
      <xdr:rowOff>104775</xdr:rowOff>
    </xdr:from>
    <xdr:to>
      <xdr:col>5</xdr:col>
      <xdr:colOff>180975</xdr:colOff>
      <xdr:row>100</xdr:row>
      <xdr:rowOff>142875</xdr:rowOff>
    </xdr:to>
    <xdr:pic macro="[0]!Instruction.cmdGetUpdate_Click">
      <xdr:nvPicPr>
        <xdr:cNvPr id="126352" name="cmdGetUpdateImg" descr="icon11.png">
          <a:extLst>
            <a:ext uri="{FF2B5EF4-FFF2-40B4-BE49-F238E27FC236}">
              <a16:creationId xmlns:a16="http://schemas.microsoft.com/office/drawing/2014/main" id="{00000000-0008-0000-0000-000090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98</xdr:row>
      <xdr:rowOff>104775</xdr:rowOff>
    </xdr:from>
    <xdr:to>
      <xdr:col>11</xdr:col>
      <xdr:colOff>104775</xdr:colOff>
      <xdr:row>100</xdr:row>
      <xdr:rowOff>142875</xdr:rowOff>
    </xdr:to>
    <xdr:pic macro="[0]!Instruction.cmdShowHideUpdateLog_Click">
      <xdr:nvPicPr>
        <xdr:cNvPr id="126353" name="cmdShowHideUpdateLogImg" descr="icon13.png">
          <a:extLst>
            <a:ext uri="{FF2B5EF4-FFF2-40B4-BE49-F238E27FC236}">
              <a16:creationId xmlns:a16="http://schemas.microsoft.com/office/drawing/2014/main" id="{00000000-0008-0000-0000-000091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43" name="cmdAct_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126355" name="cmdAct_2" descr="icon15.png">
          <a:extLst>
            <a:ext uri="{FF2B5EF4-FFF2-40B4-BE49-F238E27FC236}">
              <a16:creationId xmlns:a16="http://schemas.microsoft.com/office/drawing/2014/main" id="{00000000-0008-0000-0000-000093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[0]!Instruction.cmdGetUpdate_Click" textlink="">
      <xdr:nvSpPr>
        <xdr:cNvPr id="45" name="cmdNoAct_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126357" name="cmdNoAct_2" descr="icon16.png" hidden="1">
          <a:extLst>
            <a:ext uri="{FF2B5EF4-FFF2-40B4-BE49-F238E27FC236}">
              <a16:creationId xmlns:a16="http://schemas.microsoft.com/office/drawing/2014/main" id="{00000000-0008-0000-0000-000095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47" name="cmdNoInet_1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48" name="cmdNoInet_2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126360" name="PAGE_LAST" descr="tick_circle_3887.png">
          <a:extLst>
            <a:ext uri="{FF2B5EF4-FFF2-40B4-BE49-F238E27FC236}">
              <a16:creationId xmlns:a16="http://schemas.microsoft.com/office/drawing/2014/main" id="{00000000-0008-0000-0000-000098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5720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126361" name="PAGE_FIRST" descr="tick_circle_3887.png" hidden="1">
          <a:extLst>
            <a:ext uri="{FF2B5EF4-FFF2-40B4-BE49-F238E27FC236}">
              <a16:creationId xmlns:a16="http://schemas.microsoft.com/office/drawing/2014/main" id="{00000000-0008-0000-0000-000099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5720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126362" name="PAGE_BACK" descr="tick_circle_3887.png" hidden="1">
          <a:extLst>
            <a:ext uri="{FF2B5EF4-FFF2-40B4-BE49-F238E27FC236}">
              <a16:creationId xmlns:a16="http://schemas.microsoft.com/office/drawing/2014/main" id="{00000000-0008-0000-0000-00009A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5720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126363" name="PAGE_NEXT" descr="tick_circle_3887.png">
          <a:extLst>
            <a:ext uri="{FF2B5EF4-FFF2-40B4-BE49-F238E27FC236}">
              <a16:creationId xmlns:a16="http://schemas.microsoft.com/office/drawing/2014/main" id="{00000000-0008-0000-0000-00009BE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5720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19050</xdr:colOff>
      <xdr:row>69</xdr:row>
      <xdr:rowOff>47625</xdr:rowOff>
    </xdr:from>
    <xdr:to>
      <xdr:col>22</xdr:col>
      <xdr:colOff>228600</xdr:colOff>
      <xdr:row>69</xdr:row>
      <xdr:rowOff>257175</xdr:rowOff>
    </xdr:to>
    <xdr:sp macro="" textlink="">
      <xdr:nvSpPr>
        <xdr:cNvPr id="53" name="PAGE_NUMBER_AREA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7620000" y="4572000"/>
          <a:ext cx="504825" cy="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1/2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 textlink="">
      <xdr:nvSpPr>
        <xdr:cNvPr id="54" name="cmdStart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7172325" y="171450"/>
          <a:ext cx="1609725" cy="323850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marL="0" indent="0" algn="ctr" rtl="1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432</xdr:row>
          <xdr:rowOff>50800</xdr:rowOff>
        </xdr:from>
        <xdr:to>
          <xdr:col>41</xdr:col>
          <xdr:colOff>25400</xdr:colOff>
          <xdr:row>448</xdr:row>
          <xdr:rowOff>114300</xdr:rowOff>
        </xdr:to>
        <xdr:sp macro="" textlink="">
          <xdr:nvSpPr>
            <xdr:cNvPr id="126007" name="MANUAL_SECTION_2" hidden="1">
              <a:extLst>
                <a:ext uri="{63B3BB69-23CF-44E3-9099-C40C66FF867C}">
                  <a14:compatExt spid="_x0000_s126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432</xdr:row>
          <xdr:rowOff>50800</xdr:rowOff>
        </xdr:from>
        <xdr:to>
          <xdr:col>41</xdr:col>
          <xdr:colOff>25400</xdr:colOff>
          <xdr:row>450</xdr:row>
          <xdr:rowOff>6350</xdr:rowOff>
        </xdr:to>
        <xdr:sp macro="" textlink="">
          <xdr:nvSpPr>
            <xdr:cNvPr id="126009" name="MANUAL_SECTION_3" hidden="1">
              <a:extLst>
                <a:ext uri="{63B3BB69-23CF-44E3-9099-C40C66FF867C}">
                  <a14:compatExt spid="_x0000_s126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432</xdr:row>
          <xdr:rowOff>50800</xdr:rowOff>
        </xdr:from>
        <xdr:to>
          <xdr:col>41</xdr:col>
          <xdr:colOff>76200</xdr:colOff>
          <xdr:row>450</xdr:row>
          <xdr:rowOff>6350</xdr:rowOff>
        </xdr:to>
        <xdr:sp macro="" textlink="">
          <xdr:nvSpPr>
            <xdr:cNvPr id="126010" name="MANUAL_SECTION_1" hidden="1">
              <a:extLst>
                <a:ext uri="{63B3BB69-23CF-44E3-9099-C40C66FF867C}">
                  <a14:compatExt spid="_x0000_s126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96F2F6CC-1B6A-4D47-9178-E3917FD1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B00BBE31-8C43-4340-A4D4-5BFEBF48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89C3E70A-A137-4F80-8FA8-563EF560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B303DCFF-A32F-4BC1-99FE-4A826720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884A71EC-36DB-4687-AB79-9AB97C6A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1F80F1B0-B750-4CA0-B7F2-23CD2DCF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F4931FF2-7421-4CC5-8BC0-3CDA741F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B796A06A-C9CD-4E5D-A300-D119A832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29BCBC49-6FD0-42E3-BEAE-773CF33C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63A4B7A3-36FF-4E24-A7D6-4BEB71BC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1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marL="0" indent="0" algn="ctr" rtl="1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F12" descr="Без имени-1">
          <a:extLst>
            <a:ext uri="{FF2B5EF4-FFF2-40B4-BE49-F238E27FC236}">
              <a16:creationId xmlns:a16="http://schemas.microsoft.com/office/drawing/2014/main" id="{2F5C37EE-ECDA-440C-BEA1-D08B727B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F12" descr="Без имени-1">
          <a:extLst>
            <a:ext uri="{FF2B5EF4-FFF2-40B4-BE49-F238E27FC236}">
              <a16:creationId xmlns:a16="http://schemas.microsoft.com/office/drawing/2014/main" id="{A4F520E5-88C4-4D1B-8BA1-DE0DC1DE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</xdr:row>
      <xdr:rowOff>28575</xdr:rowOff>
    </xdr:from>
    <xdr:to>
      <xdr:col>3</xdr:col>
      <xdr:colOff>66676</xdr:colOff>
      <xdr:row>7</xdr:row>
      <xdr:rowOff>171450</xdr:rowOff>
    </xdr:to>
    <xdr:pic macro="[0]!modList00.FREEZE_PANES">
      <xdr:nvPicPr>
        <xdr:cNvPr id="8" name="FREEZE_PANES_G13" descr="Без имени-1">
          <a:extLst>
            <a:ext uri="{FF2B5EF4-FFF2-40B4-BE49-F238E27FC236}">
              <a16:creationId xmlns:a16="http://schemas.microsoft.com/office/drawing/2014/main" id="{B9AB74A0-77C0-4C7C-9EA4-B1EB2771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7</xdr:row>
      <xdr:rowOff>201705</xdr:rowOff>
    </xdr:from>
    <xdr:to>
      <xdr:col>3</xdr:col>
      <xdr:colOff>66954</xdr:colOff>
      <xdr:row>9</xdr:row>
      <xdr:rowOff>29877</xdr:rowOff>
    </xdr:to>
    <xdr:pic macro="[0]!modList22.RefreshF910">
      <xdr:nvPicPr>
        <xdr:cNvPr id="9" name="refresh">
          <a:extLst>
            <a:ext uri="{FF2B5EF4-FFF2-40B4-BE49-F238E27FC236}">
              <a16:creationId xmlns:a16="http://schemas.microsoft.com/office/drawing/2014/main" id="{EDB4B8D0-3132-4246-8191-9080D82A03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46222"/>
          <a:ext cx="288000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104775</xdr:rowOff>
    </xdr:from>
    <xdr:to>
      <xdr:col>3</xdr:col>
      <xdr:colOff>135600</xdr:colOff>
      <xdr:row>2</xdr:row>
      <xdr:rowOff>107025</xdr:rowOff>
    </xdr:to>
    <xdr:pic macro="[0]!AllSheetsInThisWorkbook.MakeList"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04775"/>
          <a:ext cx="288000" cy="288000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531C5AC4-368D-445A-8589-B12A26D6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4" name="FREEZE_PANES_G11" descr="Без имени-1">
          <a:extLst>
            <a:ext uri="{FF2B5EF4-FFF2-40B4-BE49-F238E27FC236}">
              <a16:creationId xmlns:a16="http://schemas.microsoft.com/office/drawing/2014/main" id="{CF2E6300-E335-4915-9475-4F6AB044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4" name="FREEZE_PANES_G11" descr="Без имени-1">
          <a:extLst>
            <a:ext uri="{FF2B5EF4-FFF2-40B4-BE49-F238E27FC236}">
              <a16:creationId xmlns:a16="http://schemas.microsoft.com/office/drawing/2014/main" id="{1C884197-D5B2-49A4-B7EF-8B88039C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F74EAB7B-396F-4914-B2D1-94C6978B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C31AFFDB-E361-44FB-AB3F-921A860E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E226256A-2C6F-49EA-8173-C7E32F7E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133350</xdr:colOff>
      <xdr:row>5</xdr:row>
      <xdr:rowOff>171450</xdr:rowOff>
    </xdr:to>
    <xdr:pic macro="[0]!modList00.FREEZE_PANES">
      <xdr:nvPicPr>
        <xdr:cNvPr id="3" name="FREEZE_PANES_G11" descr="Без имени-1">
          <a:extLst>
            <a:ext uri="{FF2B5EF4-FFF2-40B4-BE49-F238E27FC236}">
              <a16:creationId xmlns:a16="http://schemas.microsoft.com/office/drawing/2014/main" id="{28588E72-D086-47C8-BCCD-0D1122D7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B1:AA108"/>
  <sheetViews>
    <sheetView showGridLines="0" showRowColHeaders="0" zoomScaleNormal="100" workbookViewId="0"/>
  </sheetViews>
  <sheetFormatPr defaultColWidth="9.1796875" defaultRowHeight="14.5" x14ac:dyDescent="0.35"/>
  <cols>
    <col min="1" max="1" width="3.26953125" customWidth="1"/>
    <col min="2" max="2" width="8.7265625" customWidth="1"/>
    <col min="3" max="3" width="22.26953125" customWidth="1"/>
    <col min="4" max="4" width="4.26953125" customWidth="1"/>
    <col min="5" max="6" width="4.453125" customWidth="1"/>
    <col min="7" max="7" width="4.54296875" customWidth="1"/>
    <col min="8" max="25" width="4.453125" customWidth="1"/>
  </cols>
  <sheetData>
    <row r="1" spans="2:27" ht="10.5" customHeight="1" x14ac:dyDescent="0.35">
      <c r="AA1" t="s">
        <v>315</v>
      </c>
    </row>
    <row r="2" spans="2:27" ht="16.5" customHeight="1" x14ac:dyDescent="0.35">
      <c r="B2" s="38" t="e">
        <f ca="1">"Код шаблона: " &amp; GetCode()</f>
        <v>#NAME?</v>
      </c>
      <c r="C2" s="38"/>
      <c r="D2" s="38"/>
      <c r="E2" s="38"/>
      <c r="F2" s="38"/>
      <c r="G2" s="38"/>
    </row>
    <row r="3" spans="2:27" ht="18" customHeight="1" x14ac:dyDescent="0.35">
      <c r="B3" s="38" t="e">
        <f ca="1">"Версия " &amp; Getversion()</f>
        <v>#NAME?</v>
      </c>
      <c r="C3" s="38"/>
    </row>
    <row r="4" spans="2:27" ht="6" customHeight="1" x14ac:dyDescent="0.35"/>
    <row r="5" spans="2:27" ht="32.25" customHeight="1" x14ac:dyDescent="0.35">
      <c r="B5" s="38" t="str">
        <f>Титульный!E5</f>
        <v>Баланс электрической энергии и мощности электростанции-поставщика электроэнергии (мощности) оптового и розничного рынка (организация)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2:27" ht="9.75" customHeight="1" x14ac:dyDescent="0.35"/>
    <row r="7" spans="2:27" ht="15" customHeight="1" x14ac:dyDescent="0.35">
      <c r="E7" s="38" t="s">
        <v>348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2:27" ht="15" customHeight="1" x14ac:dyDescent="0.35"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2:27" ht="15" customHeight="1" x14ac:dyDescent="0.35"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2:27" ht="10.5" customHeight="1" x14ac:dyDescent="0.35"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2:27" ht="27" customHeight="1" x14ac:dyDescent="0.35"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2:27" ht="12" customHeight="1" x14ac:dyDescent="0.35"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2:27" ht="38.25" customHeight="1" x14ac:dyDescent="0.35"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2:27" ht="15" customHeight="1" x14ac:dyDescent="0.35">
      <c r="E14" s="38" t="s">
        <v>341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2:27" x14ac:dyDescent="0.35"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2:27" x14ac:dyDescent="0.35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5:24" ht="15" customHeight="1" x14ac:dyDescent="0.35"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5:24" x14ac:dyDescent="0.35"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5:24" ht="59.25" customHeight="1" x14ac:dyDescent="0.35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5:24" hidden="1" x14ac:dyDescent="0.35"/>
    <row r="21" spans="5:24" ht="14.25" hidden="1" customHeight="1" x14ac:dyDescent="0.35">
      <c r="E21" t="s">
        <v>316</v>
      </c>
      <c r="F21" s="38" t="s">
        <v>317</v>
      </c>
      <c r="G21" s="38"/>
      <c r="H21" s="38"/>
      <c r="I21" s="38"/>
      <c r="J21" s="38"/>
      <c r="K21" s="38"/>
      <c r="L21" s="38"/>
      <c r="M21" s="38"/>
      <c r="O21" t="s">
        <v>316</v>
      </c>
      <c r="P21" s="38" t="s">
        <v>319</v>
      </c>
      <c r="Q21" s="38"/>
      <c r="R21" s="38"/>
      <c r="S21" s="38"/>
      <c r="T21" s="38"/>
      <c r="U21" s="38"/>
      <c r="V21" s="38"/>
      <c r="W21" s="38"/>
      <c r="X21" s="38"/>
    </row>
    <row r="22" spans="5:24" ht="14.25" hidden="1" customHeight="1" x14ac:dyDescent="0.35">
      <c r="E22" t="s">
        <v>316</v>
      </c>
      <c r="F22" s="38" t="s">
        <v>318</v>
      </c>
      <c r="G22" s="38"/>
      <c r="H22" s="38"/>
      <c r="I22" s="38"/>
      <c r="J22" s="38"/>
      <c r="K22" s="38"/>
      <c r="L22" s="38"/>
      <c r="M22" s="38"/>
    </row>
    <row r="23" spans="5:24" ht="27" hidden="1" customHeight="1" x14ac:dyDescent="0.35"/>
    <row r="24" spans="5:24" ht="10.5" hidden="1" customHeight="1" x14ac:dyDescent="0.35"/>
    <row r="25" spans="5:24" ht="27" hidden="1" customHeight="1" x14ac:dyDescent="0.35"/>
    <row r="26" spans="5:24" ht="12" hidden="1" customHeight="1" x14ac:dyDescent="0.35"/>
    <row r="27" spans="5:24" ht="38.25" hidden="1" customHeight="1" x14ac:dyDescent="0.35"/>
    <row r="28" spans="5:24" hidden="1" x14ac:dyDescent="0.35"/>
    <row r="29" spans="5:24" hidden="1" x14ac:dyDescent="0.35"/>
    <row r="30" spans="5:24" hidden="1" x14ac:dyDescent="0.35"/>
    <row r="31" spans="5:24" hidden="1" x14ac:dyDescent="0.35"/>
    <row r="32" spans="5:24" hidden="1" x14ac:dyDescent="0.35"/>
    <row r="33" spans="5:24" ht="18.75" hidden="1" customHeight="1" x14ac:dyDescent="0.35"/>
    <row r="34" spans="5:24" hidden="1" x14ac:dyDescent="0.35"/>
    <row r="35" spans="5:24" ht="24" hidden="1" customHeight="1" x14ac:dyDescent="0.35">
      <c r="E35" s="38" t="s">
        <v>342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5:24" ht="38.25" hidden="1" customHeight="1" x14ac:dyDescent="0.35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5:24" ht="9.75" hidden="1" customHeight="1" x14ac:dyDescent="0.35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5:24" ht="51" hidden="1" customHeight="1" x14ac:dyDescent="0.3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5:24" ht="15" hidden="1" customHeight="1" x14ac:dyDescent="0.3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5:24" ht="12" hidden="1" customHeight="1" x14ac:dyDescent="0.35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5:24" ht="38.25" hidden="1" customHeight="1" x14ac:dyDescent="0.35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5:24" hidden="1" x14ac:dyDescent="0.35"/>
    <row r="43" spans="5:24" hidden="1" x14ac:dyDescent="0.35"/>
    <row r="44" spans="5:24" ht="33.75" hidden="1" customHeight="1" x14ac:dyDescent="0.35"/>
    <row r="45" spans="5:24" hidden="1" x14ac:dyDescent="0.35"/>
    <row r="46" spans="5:24" ht="24" hidden="1" customHeight="1" x14ac:dyDescent="0.35">
      <c r="E46" s="38" t="s">
        <v>320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5:24" ht="37.5" hidden="1" customHeight="1" x14ac:dyDescent="0.35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5:24" ht="24" hidden="1" customHeight="1" x14ac:dyDescent="0.35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5:24" ht="51" hidden="1" customHeight="1" x14ac:dyDescent="0.35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5:24" hidden="1" x14ac:dyDescent="0.35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5:24" hidden="1" x14ac:dyDescent="0.35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5:24" hidden="1" x14ac:dyDescent="0.35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5:24" hidden="1" x14ac:dyDescent="0.35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5:24" hidden="1" x14ac:dyDescent="0.35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5:24" hidden="1" x14ac:dyDescent="0.35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5:24" ht="25.5" hidden="1" customHeight="1" x14ac:dyDescent="0.35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5:24" hidden="1" x14ac:dyDescent="0.35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5:24" ht="15" hidden="1" customHeight="1" x14ac:dyDescent="0.35">
      <c r="E58" s="38" t="s">
        <v>335</v>
      </c>
      <c r="F58" s="38"/>
      <c r="G58" s="38"/>
      <c r="H58" s="38"/>
      <c r="I58" s="38"/>
      <c r="J58" s="38"/>
      <c r="K58" s="38" t="s">
        <v>336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5:24" ht="15" hidden="1" customHeight="1" x14ac:dyDescent="0.35">
      <c r="E59" s="38" t="s">
        <v>321</v>
      </c>
      <c r="F59" s="38"/>
      <c r="G59" s="38"/>
      <c r="H59" s="38"/>
      <c r="I59" s="38"/>
      <c r="J59" s="38"/>
      <c r="K59" s="38" t="s">
        <v>337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5:24" ht="15" hidden="1" customHeight="1" x14ac:dyDescent="0.35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5:24" hidden="1" x14ac:dyDescent="0.35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5:24" ht="27.75" hidden="1" customHeight="1" x14ac:dyDescent="0.35"/>
    <row r="63" spans="5:24" hidden="1" x14ac:dyDescent="0.35"/>
    <row r="64" spans="5:24" hidden="1" x14ac:dyDescent="0.35"/>
    <row r="65" spans="5:24" hidden="1" x14ac:dyDescent="0.35"/>
    <row r="66" spans="5:24" hidden="1" x14ac:dyDescent="0.35"/>
    <row r="67" spans="5:24" hidden="1" x14ac:dyDescent="0.35"/>
    <row r="68" spans="5:24" ht="89.25" hidden="1" customHeight="1" x14ac:dyDescent="0.35"/>
    <row r="69" spans="5:24" hidden="1" x14ac:dyDescent="0.35"/>
    <row r="70" spans="5:24" ht="26.25" hidden="1" customHeight="1" x14ac:dyDescent="0.35"/>
    <row r="71" spans="5:24" ht="29.25" hidden="1" customHeight="1" x14ac:dyDescent="0.35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5:24" ht="27" hidden="1" customHeight="1" x14ac:dyDescent="0.35"/>
    <row r="73" spans="5:24" ht="38.25" hidden="1" customHeight="1" x14ac:dyDescent="0.35"/>
    <row r="74" spans="5:24" hidden="1" x14ac:dyDescent="0.35"/>
    <row r="75" spans="5:24" ht="131.25" hidden="1" customHeight="1" x14ac:dyDescent="0.35"/>
    <row r="76" spans="5:24" hidden="1" x14ac:dyDescent="0.35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5:24" ht="15" hidden="1" customHeight="1" x14ac:dyDescent="0.35">
      <c r="E77" s="38" t="s">
        <v>338</v>
      </c>
      <c r="F77" s="38"/>
      <c r="G77" s="38"/>
      <c r="H77" s="38"/>
      <c r="I77" s="38"/>
      <c r="J77" s="38"/>
      <c r="K77" s="38" t="s">
        <v>339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5:24" ht="15" hidden="1" customHeight="1" x14ac:dyDescent="0.35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5:24" ht="15" hidden="1" customHeight="1" x14ac:dyDescent="0.35">
      <c r="E79" s="38" t="s">
        <v>340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5:24" ht="15" hidden="1" customHeight="1" x14ac:dyDescent="0.35">
      <c r="E80" s="38" t="s">
        <v>333</v>
      </c>
      <c r="F80" s="38"/>
      <c r="G80" s="38"/>
      <c r="H80" s="38"/>
      <c r="I80" s="38"/>
      <c r="J80" s="38"/>
      <c r="K80" s="38" t="s">
        <v>346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5:27" hidden="1" x14ac:dyDescent="0.35">
      <c r="E81" s="38" t="s">
        <v>334</v>
      </c>
      <c r="F81" s="38"/>
      <c r="G81" s="38"/>
      <c r="H81" s="38"/>
      <c r="I81" s="38"/>
      <c r="J81" s="38"/>
      <c r="K81" s="38" t="s">
        <v>347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5:27" hidden="1" x14ac:dyDescent="0.35"/>
    <row r="83" spans="5:27" hidden="1" x14ac:dyDescent="0.35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5:27" hidden="1" x14ac:dyDescent="0.35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5:27" hidden="1" x14ac:dyDescent="0.35"/>
    <row r="86" spans="5:27" hidden="1" x14ac:dyDescent="0.35"/>
    <row r="87" spans="5:27" hidden="1" x14ac:dyDescent="0.35"/>
    <row r="88" spans="5:27" hidden="1" x14ac:dyDescent="0.35"/>
    <row r="89" spans="5:27" hidden="1" x14ac:dyDescent="0.35"/>
    <row r="90" spans="5:27" hidden="1" x14ac:dyDescent="0.35"/>
    <row r="91" spans="5:27" ht="27" hidden="1" customHeight="1" x14ac:dyDescent="0.35"/>
    <row r="92" spans="5:27" hidden="1" x14ac:dyDescent="0.35"/>
    <row r="93" spans="5:27" ht="25.5" hidden="1" customHeight="1" x14ac:dyDescent="0.35">
      <c r="E93" s="38" t="s">
        <v>322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5:27" ht="15" hidden="1" customHeight="1" x14ac:dyDescent="0.35"/>
    <row r="95" spans="5:27" ht="15" hidden="1" customHeight="1" x14ac:dyDescent="0.35">
      <c r="F95" s="38" t="s">
        <v>323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AA95" t="s">
        <v>324</v>
      </c>
    </row>
    <row r="96" spans="5:27" ht="15" hidden="1" customHeight="1" x14ac:dyDescent="0.35"/>
    <row r="97" spans="6:24" hidden="1" x14ac:dyDescent="0.35">
      <c r="F97" s="38" t="s">
        <v>325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6:24" hidden="1" x14ac:dyDescent="0.35"/>
    <row r="99" spans="6:24" hidden="1" x14ac:dyDescent="0.35"/>
    <row r="100" spans="6:24" hidden="1" x14ac:dyDescent="0.35"/>
    <row r="101" spans="6:24" hidden="1" x14ac:dyDescent="0.35"/>
    <row r="102" spans="6:24" hidden="1" x14ac:dyDescent="0.35"/>
    <row r="103" spans="6:24" hidden="1" x14ac:dyDescent="0.35"/>
    <row r="104" spans="6:24" hidden="1" x14ac:dyDescent="0.35"/>
    <row r="105" spans="6:24" hidden="1" x14ac:dyDescent="0.35"/>
    <row r="106" spans="6:24" ht="30" hidden="1" customHeight="1" x14ac:dyDescent="0.35"/>
    <row r="107" spans="6:24" ht="31.5" hidden="1" customHeight="1" x14ac:dyDescent="0.35"/>
    <row r="108" spans="6:24" ht="15" customHeight="1" x14ac:dyDescent="0.35"/>
  </sheetData>
  <sheetProtection password="E537" sheet="1" objects="1" scenarios="1" formatColumns="0" formatRows="0" autoFilter="0"/>
  <dataConsolidate/>
  <mergeCells count="39">
    <mergeCell ref="E83:J83"/>
    <mergeCell ref="K83:X83"/>
    <mergeCell ref="E84:J84"/>
    <mergeCell ref="K84:X84"/>
    <mergeCell ref="K81:X81"/>
    <mergeCell ref="E93:X93"/>
    <mergeCell ref="E59:J59"/>
    <mergeCell ref="F95:S95"/>
    <mergeCell ref="F97:X97"/>
    <mergeCell ref="E78:X78"/>
    <mergeCell ref="E71:I71"/>
    <mergeCell ref="J71:X71"/>
    <mergeCell ref="E76:G76"/>
    <mergeCell ref="H76:X76"/>
    <mergeCell ref="K77:X77"/>
    <mergeCell ref="E81:J81"/>
    <mergeCell ref="K59:X59"/>
    <mergeCell ref="H60:X60"/>
    <mergeCell ref="E79:X79"/>
    <mergeCell ref="E80:J80"/>
    <mergeCell ref="K80:X80"/>
    <mergeCell ref="F21:M21"/>
    <mergeCell ref="F22:M22"/>
    <mergeCell ref="P21:X21"/>
    <mergeCell ref="E40:J40"/>
    <mergeCell ref="K40:X40"/>
    <mergeCell ref="E35:X39"/>
    <mergeCell ref="B2:G2"/>
    <mergeCell ref="B3:C3"/>
    <mergeCell ref="B5:Y5"/>
    <mergeCell ref="E7:X13"/>
    <mergeCell ref="E14:X19"/>
    <mergeCell ref="E77:J77"/>
    <mergeCell ref="K41:X41"/>
    <mergeCell ref="E58:J58"/>
    <mergeCell ref="H61:X61"/>
    <mergeCell ref="K58:X58"/>
    <mergeCell ref="E46:X57"/>
    <mergeCell ref="E41:J41"/>
  </mergeCells>
  <phoneticPr fontId="0" type="noConversion"/>
  <hyperlinks>
    <hyperlink ref="K58:X58" location="Инструкция!A1" tooltip="Обратиться за помощью" display="Обратиться за помощью"/>
    <hyperlink ref="K59:X59" location="Инструкция!A1" tooltip="Перейти" display="Перейти"/>
    <hyperlink ref="L77:X77" location="Инструкция!A1" display="Перейти к разделу"/>
    <hyperlink ref="K77:X77" location="Инструкция!A1" tooltip="Перейти к разделу" display="Перейти к разделу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26007" r:id="rId4">
          <objectPr defaultSize="0" autoPict="0" r:id="rId5">
            <anchor moveWithCells="1">
              <from>
                <xdr:col>31</xdr:col>
                <xdr:colOff>171450</xdr:colOff>
                <xdr:row>432</xdr:row>
                <xdr:rowOff>50800</xdr:rowOff>
              </from>
              <to>
                <xdr:col>41</xdr:col>
                <xdr:colOff>25400</xdr:colOff>
                <xdr:row>448</xdr:row>
                <xdr:rowOff>114300</xdr:rowOff>
              </to>
            </anchor>
          </objectPr>
        </oleObject>
      </mc:Choice>
      <mc:Fallback>
        <oleObject progId="Word.Document.8" shapeId="126007" r:id="rId4"/>
      </mc:Fallback>
    </mc:AlternateContent>
    <mc:AlternateContent xmlns:mc="http://schemas.openxmlformats.org/markup-compatibility/2006">
      <mc:Choice Requires="x14">
        <oleObject progId="Word.Document.8" shapeId="126009" r:id="rId6">
          <objectPr defaultSize="0" r:id="rId7">
            <anchor moveWithCells="1">
              <from>
                <xdr:col>31</xdr:col>
                <xdr:colOff>171450</xdr:colOff>
                <xdr:row>432</xdr:row>
                <xdr:rowOff>50800</xdr:rowOff>
              </from>
              <to>
                <xdr:col>41</xdr:col>
                <xdr:colOff>25400</xdr:colOff>
                <xdr:row>450</xdr:row>
                <xdr:rowOff>6350</xdr:rowOff>
              </to>
            </anchor>
          </objectPr>
        </oleObject>
      </mc:Choice>
      <mc:Fallback>
        <oleObject progId="Word.Document.8" shapeId="126009" r:id="rId6"/>
      </mc:Fallback>
    </mc:AlternateContent>
    <mc:AlternateContent xmlns:mc="http://schemas.openxmlformats.org/markup-compatibility/2006">
      <mc:Choice Requires="x14">
        <oleObject progId="Word.Document.8" shapeId="126010" r:id="rId8">
          <objectPr defaultSize="0" r:id="rId9">
            <anchor moveWithCells="1">
              <from>
                <xdr:col>31</xdr:col>
                <xdr:colOff>171450</xdr:colOff>
                <xdr:row>432</xdr:row>
                <xdr:rowOff>50800</xdr:rowOff>
              </from>
              <to>
                <xdr:col>41</xdr:col>
                <xdr:colOff>76200</xdr:colOff>
                <xdr:row>450</xdr:row>
                <xdr:rowOff>6350</xdr:rowOff>
              </to>
            </anchor>
          </objectPr>
        </oleObject>
      </mc:Choice>
      <mc:Fallback>
        <oleObject progId="Word.Document.8" shapeId="126010" r:id="rId8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21" activePane="bottomRight" state="frozen"/>
      <selection activeCell="I39" sqref="I39"/>
      <selection pane="topRight" activeCell="I39" sqref="I39"/>
      <selection pane="bottomLeft" activeCell="I39" sqref="I39"/>
      <selection pane="bottomRight" activeCell="H30" sqref="H30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243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Июнь</v>
      </c>
      <c r="E7" s="38"/>
      <c r="F7" s="38"/>
    </row>
    <row r="8" spans="4:10" x14ac:dyDescent="0.35">
      <c r="J8" t="str">
        <f>"Форма 4 ("&amp;G1&amp;")"</f>
        <v>Форма 4 (Июнь)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Июнь 2023</v>
      </c>
      <c r="H9" t="str">
        <f>"Факт " &amp;$G$1&amp;" "&amp; god-1</f>
        <v>Факт Июнь 2023</v>
      </c>
      <c r="I9" t="str">
        <f>"План " &amp;$G$1&amp;" "&amp;god-0</f>
        <v>План Июнь 2024</v>
      </c>
      <c r="J9" t="str">
        <f>"План " &amp;$G$1&amp;" "&amp; god+1</f>
        <v>План Июнь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G26/720*1000-0.0001</f>
        <v>1.0939426523297425E-2</v>
      </c>
      <c r="H14" s="16">
        <f>H26/720*1000-0.0001</f>
        <v>1.2350716845878143E-2</v>
      </c>
      <c r="I14" s="16">
        <f>I26/720*1000-0.0001</f>
        <v>1.504896953405028E-2</v>
      </c>
      <c r="J14" s="16">
        <f>J26/720*1000-0.0001</f>
        <v>8.3037320788530558E-2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-1.2090605734767026</v>
      </c>
      <c r="H16" s="16">
        <f>H14-H13</f>
        <v>-1.2076492831541219</v>
      </c>
      <c r="I16" s="16">
        <f>I14-I13</f>
        <v>-1.2049510304659496</v>
      </c>
      <c r="J16" s="16">
        <f>J14-J13</f>
        <v>-1.1369626792114693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33">
        <f>G16*(-1)</f>
        <v>1.2090605734767026</v>
      </c>
      <c r="H18" s="33">
        <f>H16*(-1)</f>
        <v>1.2076492831541219</v>
      </c>
      <c r="I18" s="33">
        <f>I16*(-1)</f>
        <v>1.2049510304659496</v>
      </c>
      <c r="J18" s="33">
        <f>J16*(-1)</f>
        <v>1.1369626792114693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28">
        <v>0.52690000000000003</v>
      </c>
      <c r="H22" s="28">
        <v>0.66339999999999999</v>
      </c>
      <c r="I22" s="28">
        <v>0.63500000000000001</v>
      </c>
      <c r="J22" s="28">
        <v>0.66500000000000004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G12*30*24/1000</f>
        <v>0.87840000000000007</v>
      </c>
      <c r="H23" s="28"/>
      <c r="I23" s="28">
        <f>I12*30*24/1000</f>
        <v>0.87840000000000007</v>
      </c>
      <c r="J23" s="28">
        <f>J12*30*24/1000</f>
        <v>0.87840000000000007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7.9483870967741455E-3</v>
      </c>
      <c r="H26" s="28">
        <f>H38-H34</f>
        <v>8.9645161290322628E-3</v>
      </c>
      <c r="I26" s="28">
        <f>I38-I34</f>
        <v>1.0907258064516201E-2</v>
      </c>
      <c r="J26" s="28">
        <f>J38-J34</f>
        <v>5.9858870967742006E-2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7.9483870967741455E-3</v>
      </c>
      <c r="H27" s="28">
        <f>H26</f>
        <v>8.9645161290322628E-3</v>
      </c>
      <c r="I27" s="28">
        <f>I26</f>
        <v>1.0907258064516201E-2</v>
      </c>
      <c r="J27" s="28">
        <f>J26</f>
        <v>5.9858870967742006E-2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1.5085190921947513</v>
      </c>
      <c r="H28" s="16">
        <f>H26/H22*100</f>
        <v>1.3512987833934673</v>
      </c>
      <c r="I28" s="16">
        <f>I26/I22*100</f>
        <v>1.7176784353568821</v>
      </c>
      <c r="J28" s="16">
        <f>J26/J22*100</f>
        <v>9.0013339801115801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0.51895161290322589</v>
      </c>
      <c r="H31" s="16">
        <f>H43/0.992</f>
        <v>0.65443548387096773</v>
      </c>
      <c r="I31" s="16">
        <f>I43/0.992</f>
        <v>0.62409274193548381</v>
      </c>
      <c r="J31" s="16">
        <f>J43/0.992</f>
        <v>0.60514112903225803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4.1516129032258542E-3</v>
      </c>
      <c r="H34" s="18">
        <f>H31-H43</f>
        <v>5.2354838709677276E-3</v>
      </c>
      <c r="I34" s="18">
        <f>I31-I43</f>
        <v>4.9927419354838243E-3</v>
      </c>
      <c r="J34" s="18">
        <f>J31-J43</f>
        <v>4.8411290322580847E-3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4.1516129032258542E-3</v>
      </c>
      <c r="H36" s="18">
        <f>H34</f>
        <v>5.2354838709677276E-3</v>
      </c>
      <c r="I36" s="18">
        <f>I34</f>
        <v>4.9927419354838243E-3</v>
      </c>
      <c r="J36" s="18">
        <f>J34</f>
        <v>4.8411290322580847E-3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1.21E-2</v>
      </c>
      <c r="H38" s="18">
        <f>H22-H43</f>
        <v>1.419999999999999E-2</v>
      </c>
      <c r="I38" s="18">
        <f>I22-I43</f>
        <v>1.5900000000000025E-2</v>
      </c>
      <c r="J38" s="18">
        <f>J22-J43</f>
        <v>6.4700000000000091E-2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-0.51480000000000004</v>
      </c>
      <c r="H41" s="16">
        <f>H43*(-1)</f>
        <v>-0.6492</v>
      </c>
      <c r="I41" s="16">
        <f>I43*(-1)</f>
        <v>-0.61909999999999998</v>
      </c>
      <c r="J41" s="16">
        <f>J43*(-1)</f>
        <v>-0.60029999999999994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29"/>
      <c r="H42" s="29"/>
      <c r="I42" s="29"/>
      <c r="J42" s="29"/>
    </row>
    <row r="43" spans="4:10" x14ac:dyDescent="0.35">
      <c r="D43" t="s">
        <v>212</v>
      </c>
      <c r="E43" t="s">
        <v>180</v>
      </c>
      <c r="F43" t="s">
        <v>134</v>
      </c>
      <c r="G43" s="28">
        <v>0.51480000000000004</v>
      </c>
      <c r="H43" s="28">
        <v>0.6492</v>
      </c>
      <c r="I43" s="28">
        <v>0.61909999999999998</v>
      </c>
      <c r="J43" s="28">
        <v>0.60029999999999994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  <c r="G50" s="12"/>
      <c r="H50" s="12"/>
      <c r="I50" s="12"/>
      <c r="J50" s="12"/>
    </row>
    <row r="51" spans="4:10" x14ac:dyDescent="0.35">
      <c r="D51" t="s">
        <v>128</v>
      </c>
      <c r="E51" t="s">
        <v>310</v>
      </c>
      <c r="F51" t="s">
        <v>137</v>
      </c>
      <c r="G51" s="12">
        <f>G49-G50</f>
        <v>0</v>
      </c>
      <c r="H51" s="12">
        <f>H49-H50</f>
        <v>0</v>
      </c>
      <c r="I51" s="12">
        <f>I49-I50</f>
        <v>0</v>
      </c>
      <c r="J51" s="12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  <c r="G52" s="12"/>
      <c r="H52" s="12"/>
      <c r="I52" s="12"/>
      <c r="J52" s="12"/>
    </row>
    <row r="53" spans="4:10" x14ac:dyDescent="0.35">
      <c r="D53" t="s">
        <v>129</v>
      </c>
      <c r="E53" t="s">
        <v>304</v>
      </c>
      <c r="F53" t="s">
        <v>137</v>
      </c>
      <c r="G53" s="12"/>
      <c r="H53" s="12"/>
      <c r="I53" s="12"/>
      <c r="J53" s="12"/>
    </row>
    <row r="54" spans="4:10" x14ac:dyDescent="0.35">
      <c r="D54" t="s">
        <v>130</v>
      </c>
      <c r="E54" t="s">
        <v>309</v>
      </c>
      <c r="F54" t="s">
        <v>137</v>
      </c>
      <c r="G54" s="12">
        <f>G51-G53</f>
        <v>0</v>
      </c>
      <c r="H54" s="12">
        <f>H51-H53</f>
        <v>0</v>
      </c>
      <c r="I54" s="12">
        <f>I51-I53</f>
        <v>0</v>
      </c>
      <c r="J54" s="12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8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29" activePane="bottomRight" state="frozen"/>
      <selection activeCell="I39" sqref="I39"/>
      <selection pane="topRight" activeCell="I39" sqref="I39"/>
      <selection pane="bottomLeft" activeCell="I39" sqref="I39"/>
      <selection pane="bottomRight" activeCell="I48" sqref="I48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244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Июль</v>
      </c>
      <c r="E7" s="38"/>
      <c r="F7" s="38"/>
    </row>
    <row r="8" spans="4:10" x14ac:dyDescent="0.35">
      <c r="J8" t="str">
        <f>"Форма 4 ("&amp;G1&amp;")"</f>
        <v>Форма 4 (Июль)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Июль 2023</v>
      </c>
      <c r="H9" t="str">
        <f>"Факт " &amp;$G$1&amp;" "&amp; god-1</f>
        <v>Факт Июль 2023</v>
      </c>
      <c r="I9" t="str">
        <f>"План " &amp;$G$1&amp;" "&amp;god-0</f>
        <v>План Июль 2024</v>
      </c>
      <c r="J9" t="str">
        <f>"План " &amp;$G$1&amp;" "&amp; god+1</f>
        <v>План Июль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G26/744*1000-0.0001</f>
        <v>1.2522485258411329E-2</v>
      </c>
      <c r="H14" s="16">
        <f>H26/744*1000-0.0001</f>
        <v>1.2280766562608349E-2</v>
      </c>
      <c r="I14" s="16">
        <f>I26/744*1000-0.0001</f>
        <v>1.6386732570239381E-2</v>
      </c>
      <c r="J14" s="16">
        <f>J26/744*1000-0.0001</f>
        <v>7.6128104405133595E-2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-1.2074775147415886</v>
      </c>
      <c r="H16" s="16">
        <f>H14-H13</f>
        <v>-1.2077192334373916</v>
      </c>
      <c r="I16" s="16">
        <f>I14-I13</f>
        <v>-1.2036132674297606</v>
      </c>
      <c r="J16" s="16">
        <f>J14-J13</f>
        <v>-1.1438718955948664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29">
        <f>G16*(-1)</f>
        <v>1.2074775147415886</v>
      </c>
      <c r="H18" s="29">
        <f>H16*(-1)</f>
        <v>1.2077192334373916</v>
      </c>
      <c r="I18" s="29">
        <f>I16*(-1)</f>
        <v>1.2036132674297606</v>
      </c>
      <c r="J18" s="29">
        <f>J16*(-1)</f>
        <v>1.1438718955948664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28">
        <v>0.48549999999999999</v>
      </c>
      <c r="H22" s="28">
        <v>0.63280000000000003</v>
      </c>
      <c r="I22" s="28">
        <v>0.55400000000000005</v>
      </c>
      <c r="J22" s="28">
        <v>0.63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G12*31*24/1000</f>
        <v>0.90768000000000004</v>
      </c>
      <c r="H23" s="28"/>
      <c r="I23" s="28">
        <f>I12*31*24/1000</f>
        <v>0.90768000000000004</v>
      </c>
      <c r="J23" s="28">
        <f>J12*31*24/1000</f>
        <v>0.90768000000000004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9.3911290322580276E-3</v>
      </c>
      <c r="H26" s="28">
        <f>H38-H34</f>
        <v>9.211290322580612E-3</v>
      </c>
      <c r="I26" s="28">
        <f>I38-I34</f>
        <v>1.22661290322581E-2</v>
      </c>
      <c r="J26" s="28">
        <f>J38-J34</f>
        <v>5.6713709677419399E-2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9.3911290322580276E-3</v>
      </c>
      <c r="H27" s="28">
        <f>H26</f>
        <v>9.211290322580612E-3</v>
      </c>
      <c r="I27" s="28">
        <f>I26</f>
        <v>1.22661290322581E-2</v>
      </c>
      <c r="J27" s="28">
        <f>J26</f>
        <v>5.6713709677419399E-2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1.9343211188996967</v>
      </c>
      <c r="H28" s="16">
        <f>H26/H22*100</f>
        <v>1.4556400636189337</v>
      </c>
      <c r="I28" s="16">
        <f>I26/I22*100</f>
        <v>2.2141027134039888</v>
      </c>
      <c r="J28" s="16">
        <f>J26/J22*100</f>
        <v>9.0021761392729207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0.47610887096774196</v>
      </c>
      <c r="H31" s="16">
        <f>H43/0.992</f>
        <v>0.62358870967741942</v>
      </c>
      <c r="I31" s="16">
        <f>I43/0.992</f>
        <v>0.54173387096774195</v>
      </c>
      <c r="J31" s="16">
        <f>J43/0.992</f>
        <v>0.57328629032258061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3.8088709677419619E-3</v>
      </c>
      <c r="H34" s="18">
        <f>H31-H43</f>
        <v>4.9887096774193784E-3</v>
      </c>
      <c r="I34" s="18">
        <f>I31-I43</f>
        <v>4.3338709677419596E-3</v>
      </c>
      <c r="J34" s="18">
        <f>J31-J43</f>
        <v>4.5862903225806217E-3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3.8088709677419619E-3</v>
      </c>
      <c r="H36" s="18">
        <f>H34</f>
        <v>4.9887096774193784E-3</v>
      </c>
      <c r="I36" s="18">
        <f>I34</f>
        <v>4.3338709677419596E-3</v>
      </c>
      <c r="J36" s="18">
        <f>J34</f>
        <v>4.5862903225806217E-3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1.319999999999999E-2</v>
      </c>
      <c r="H38" s="18">
        <f>H22-H43</f>
        <v>1.419999999999999E-2</v>
      </c>
      <c r="I38" s="18">
        <f>I22-I43</f>
        <v>1.6600000000000059E-2</v>
      </c>
      <c r="J38" s="18">
        <f>J22-J43</f>
        <v>6.1300000000000021E-2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-0.4723</v>
      </c>
      <c r="H41" s="16">
        <f>H43*(-1)</f>
        <v>-0.61860000000000004</v>
      </c>
      <c r="I41" s="16">
        <f>I43*(-1)</f>
        <v>-0.53739999999999999</v>
      </c>
      <c r="J41" s="16">
        <f>J43*(-1)</f>
        <v>-0.56869999999999998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31"/>
      <c r="H42" s="31"/>
      <c r="I42" s="31"/>
      <c r="J42" s="31"/>
    </row>
    <row r="43" spans="4:10" x14ac:dyDescent="0.35">
      <c r="D43" t="s">
        <v>212</v>
      </c>
      <c r="E43" t="s">
        <v>180</v>
      </c>
      <c r="F43" t="s">
        <v>134</v>
      </c>
      <c r="G43" s="32">
        <v>0.4723</v>
      </c>
      <c r="H43" s="32">
        <v>0.61860000000000004</v>
      </c>
      <c r="I43" s="32">
        <v>0.53739999999999999</v>
      </c>
      <c r="J43" s="32">
        <v>0.56869999999999998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  <c r="G50" s="12"/>
      <c r="H50" s="12"/>
      <c r="I50" s="12"/>
      <c r="J50" s="12"/>
    </row>
    <row r="51" spans="4:10" x14ac:dyDescent="0.35">
      <c r="D51" t="s">
        <v>128</v>
      </c>
      <c r="E51" t="s">
        <v>310</v>
      </c>
      <c r="F51" t="s">
        <v>137</v>
      </c>
      <c r="G51" s="12">
        <f>G49-G50</f>
        <v>0</v>
      </c>
      <c r="H51" s="12">
        <f>H49-H50</f>
        <v>0</v>
      </c>
      <c r="I51" s="12">
        <f>I49-I50</f>
        <v>0</v>
      </c>
      <c r="J51" s="12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  <c r="G52" s="12"/>
      <c r="H52" s="12"/>
      <c r="I52" s="12"/>
      <c r="J52" s="12"/>
    </row>
    <row r="53" spans="4:10" x14ac:dyDescent="0.35">
      <c r="D53" t="s">
        <v>129</v>
      </c>
      <c r="E53" t="s">
        <v>304</v>
      </c>
      <c r="F53" t="s">
        <v>137</v>
      </c>
      <c r="G53" s="12"/>
      <c r="H53" s="12"/>
      <c r="I53" s="12"/>
      <c r="J53" s="12"/>
    </row>
    <row r="54" spans="4:10" x14ac:dyDescent="0.35">
      <c r="D54" t="s">
        <v>130</v>
      </c>
      <c r="E54" t="s">
        <v>309</v>
      </c>
      <c r="F54" t="s">
        <v>137</v>
      </c>
      <c r="G54" s="12">
        <f>G51-G53</f>
        <v>0</v>
      </c>
      <c r="H54" s="12">
        <f>H51-H53</f>
        <v>0</v>
      </c>
      <c r="I54" s="12">
        <f>I51-I53</f>
        <v>0</v>
      </c>
      <c r="J54" s="12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 s="12"/>
      <c r="H55" s="12"/>
      <c r="I55" s="12"/>
      <c r="J55" s="12"/>
    </row>
    <row r="56" spans="4:10" x14ac:dyDescent="0.35">
      <c r="D56" t="s">
        <v>386</v>
      </c>
      <c r="E56" t="s">
        <v>306</v>
      </c>
      <c r="F56" t="s">
        <v>307</v>
      </c>
      <c r="G56" s="12"/>
      <c r="H56" s="12"/>
      <c r="I56" s="12"/>
      <c r="J56" s="12"/>
    </row>
    <row r="57" spans="4:10" x14ac:dyDescent="0.35">
      <c r="E57" t="s">
        <v>308</v>
      </c>
      <c r="G57" s="12"/>
      <c r="H57" s="12"/>
      <c r="I57" s="12"/>
      <c r="J57" s="12"/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9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29" activePane="bottomRight" state="frozen"/>
      <selection activeCell="I39" sqref="I39"/>
      <selection pane="topRight" activeCell="I39" sqref="I39"/>
      <selection pane="bottomLeft" activeCell="I39" sqref="I39"/>
      <selection pane="bottomRight" activeCell="G37" sqref="G37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245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Август</v>
      </c>
      <c r="E7" s="38"/>
      <c r="F7" s="38"/>
    </row>
    <row r="8" spans="4:10" x14ac:dyDescent="0.35">
      <c r="J8" t="str">
        <f>"Форма 4 ("&amp;G1&amp;")"</f>
        <v>Форма 4 (Август)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Август 2023</v>
      </c>
      <c r="H9" t="str">
        <f>"Факт " &amp;$G$1&amp;" "&amp; god-1</f>
        <v>Факт Август 2023</v>
      </c>
      <c r="I9" t="str">
        <f>"План " &amp;$G$1&amp;" "&amp;god-0</f>
        <v>План Август 2024</v>
      </c>
      <c r="J9" t="str">
        <f>"План " &amp;$G$1&amp;" "&amp; god+1</f>
        <v>План Август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G26/744*1000-0.0001</f>
        <v>1.0848881373569133E-2</v>
      </c>
      <c r="H14" s="16">
        <f>H26/744*1000-0.0001</f>
        <v>1.3739750260145785E-2</v>
      </c>
      <c r="I14" s="16">
        <f>I26/744*1000-0.0001</f>
        <v>1.3801534859521373E-2</v>
      </c>
      <c r="J14" s="16">
        <f>J26/744*1000-0.0001</f>
        <v>7.7239143253555423E-2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-1.2091511186264308</v>
      </c>
      <c r="H16" s="16">
        <f>H14-H13</f>
        <v>-1.2062602497398542</v>
      </c>
      <c r="I16" s="16">
        <f>I14-I13</f>
        <v>-1.2061984651404787</v>
      </c>
      <c r="J16" s="16">
        <f>J14-J13</f>
        <v>-1.1427608567464445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33">
        <f>G16*(-1)</f>
        <v>1.2091511186264308</v>
      </c>
      <c r="H18" s="33">
        <f>H16*(-1)</f>
        <v>1.2062602497398542</v>
      </c>
      <c r="I18" s="33">
        <f>I16*(-1)</f>
        <v>1.2061984651404787</v>
      </c>
      <c r="J18" s="33">
        <f>J16*(-1)</f>
        <v>1.1427608567464445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28">
        <v>0.47739999999999999</v>
      </c>
      <c r="H22" s="28">
        <v>0.63570000000000004</v>
      </c>
      <c r="I22" s="28">
        <v>0.53</v>
      </c>
      <c r="J22" s="28">
        <v>0.64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G12*31*24/1000</f>
        <v>0.90768000000000004</v>
      </c>
      <c r="H23" s="28"/>
      <c r="I23" s="28">
        <f>I12*31*24/1000</f>
        <v>0.90768000000000004</v>
      </c>
      <c r="J23" s="28">
        <f>J12*31*24/1000</f>
        <v>0.90768000000000004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8.1459677419354337E-3</v>
      </c>
      <c r="H26" s="28">
        <f>H38-H34</f>
        <v>1.0296774193548464E-2</v>
      </c>
      <c r="I26" s="28">
        <f>I38-I34</f>
        <v>1.0342741935483901E-2</v>
      </c>
      <c r="J26" s="28">
        <f>J38-J34</f>
        <v>5.7540322580645231E-2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8.1459677419354337E-3</v>
      </c>
      <c r="H27" s="28">
        <f>H26</f>
        <v>1.0296774193548464E-2</v>
      </c>
      <c r="I27" s="28">
        <f>I26</f>
        <v>1.0342741935483901E-2</v>
      </c>
      <c r="J27" s="28">
        <f>J26</f>
        <v>5.7540322580645231E-2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1.7063191751016826</v>
      </c>
      <c r="H28" s="16">
        <f>H26/H22*100</f>
        <v>1.6197536878320689</v>
      </c>
      <c r="I28" s="16">
        <f>I26/I22*100</f>
        <v>1.9514607425441322</v>
      </c>
      <c r="J28" s="16">
        <f>J26/J22*100</f>
        <v>8.9906754032258167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0.46925403225806456</v>
      </c>
      <c r="H31" s="16">
        <f>H43/0.992</f>
        <v>0.62540322580645158</v>
      </c>
      <c r="I31" s="16">
        <f>I43/0.992</f>
        <v>0.51965725806451613</v>
      </c>
      <c r="J31" s="16">
        <f>J43/0.992</f>
        <v>0.58245967741935478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3.7540322580645324E-3</v>
      </c>
      <c r="H34" s="18">
        <f>H31-H43</f>
        <v>5.0032258064516277E-3</v>
      </c>
      <c r="I34" s="18">
        <f>I31-I43</f>
        <v>4.1572580645161672E-3</v>
      </c>
      <c r="J34" s="18">
        <f>J31-J43</f>
        <v>4.6596774193548018E-3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3.7540322580645324E-3</v>
      </c>
      <c r="H36" s="18">
        <f>H34</f>
        <v>5.0032258064516277E-3</v>
      </c>
      <c r="I36" s="18">
        <f>I34</f>
        <v>4.1572580645161672E-3</v>
      </c>
      <c r="J36" s="18">
        <f>J34</f>
        <v>4.6596774193548018E-3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1.1899999999999966E-2</v>
      </c>
      <c r="H38" s="18">
        <f>H22-H43</f>
        <v>1.5300000000000091E-2</v>
      </c>
      <c r="I38" s="18">
        <f>I22-I43</f>
        <v>1.4500000000000068E-2</v>
      </c>
      <c r="J38" s="18">
        <f>J22-J43</f>
        <v>6.2200000000000033E-2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-0.46550000000000002</v>
      </c>
      <c r="H41" s="16">
        <f>H43*(-1)</f>
        <v>-0.62039999999999995</v>
      </c>
      <c r="I41" s="16">
        <f>I43*(-1)</f>
        <v>-0.51549999999999996</v>
      </c>
      <c r="J41" s="16">
        <f>J43*(-1)</f>
        <v>-0.57779999999999998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31"/>
      <c r="H42" s="31"/>
      <c r="I42" s="31"/>
      <c r="J42" s="31"/>
    </row>
    <row r="43" spans="4:10" x14ac:dyDescent="0.35">
      <c r="D43" t="s">
        <v>212</v>
      </c>
      <c r="E43" t="s">
        <v>180</v>
      </c>
      <c r="F43" t="s">
        <v>134</v>
      </c>
      <c r="G43" s="32">
        <v>0.46550000000000002</v>
      </c>
      <c r="H43" s="32">
        <v>0.62039999999999995</v>
      </c>
      <c r="I43" s="32">
        <v>0.51549999999999996</v>
      </c>
      <c r="J43" s="32">
        <v>0.57779999999999998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  <c r="G50" s="12"/>
      <c r="H50" s="12"/>
      <c r="I50" s="12"/>
      <c r="J50" s="12"/>
    </row>
    <row r="51" spans="4:10" x14ac:dyDescent="0.35">
      <c r="D51" t="s">
        <v>128</v>
      </c>
      <c r="E51" t="s">
        <v>310</v>
      </c>
      <c r="F51" t="s">
        <v>137</v>
      </c>
      <c r="G51" s="12">
        <f>G49-G50</f>
        <v>0</v>
      </c>
      <c r="H51" s="12">
        <f>H49-H50</f>
        <v>0</v>
      </c>
      <c r="I51" s="12">
        <f>I49-I50</f>
        <v>0</v>
      </c>
      <c r="J51" s="12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  <c r="G52" s="12"/>
      <c r="H52" s="12"/>
      <c r="I52" s="12"/>
      <c r="J52" s="12"/>
    </row>
    <row r="53" spans="4:10" x14ac:dyDescent="0.35">
      <c r="D53" t="s">
        <v>129</v>
      </c>
      <c r="E53" t="s">
        <v>304</v>
      </c>
      <c r="F53" t="s">
        <v>137</v>
      </c>
      <c r="G53" s="12"/>
      <c r="H53" s="12"/>
      <c r="I53" s="12"/>
      <c r="J53" s="12"/>
    </row>
    <row r="54" spans="4:10" x14ac:dyDescent="0.35">
      <c r="D54" t="s">
        <v>130</v>
      </c>
      <c r="E54" t="s">
        <v>309</v>
      </c>
      <c r="F54" t="s">
        <v>137</v>
      </c>
      <c r="G54" s="12">
        <f>G51-G53</f>
        <v>0</v>
      </c>
      <c r="H54" s="12">
        <f>H51-H53</f>
        <v>0</v>
      </c>
      <c r="I54" s="12">
        <f>I51-I53</f>
        <v>0</v>
      </c>
      <c r="J54" s="12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1" activePane="bottomRight" state="frozen"/>
      <selection activeCell="I39" sqref="I39"/>
      <selection pane="topRight" activeCell="I39" sqref="I39"/>
      <selection pane="bottomLeft" activeCell="I39" sqref="I39"/>
      <selection pane="bottomRight" activeCell="G11" sqref="G11:J46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246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Сентябрь</v>
      </c>
      <c r="E7" s="38"/>
      <c r="F7" s="38"/>
    </row>
    <row r="8" spans="4:10" x14ac:dyDescent="0.35">
      <c r="J8" t="str">
        <f>"Форма 4 ("&amp;G1&amp;")"</f>
        <v>Форма 4 (Сентябрь)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Сентябрь 2023</v>
      </c>
      <c r="H9" t="str">
        <f>"Факт " &amp;$G$1&amp;" "&amp; god-1</f>
        <v>Факт Сентябрь 2023</v>
      </c>
      <c r="I9" t="str">
        <f>"План " &amp;$G$1&amp;" "&amp;god-0</f>
        <v>План Сентябрь 2024</v>
      </c>
      <c r="J9" t="str">
        <f>"План " &amp;$G$1&amp;" "&amp; god+1</f>
        <v>План Сентябрь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G26/720*1000-0.0001</f>
        <v>1.0667249103942596E-2</v>
      </c>
      <c r="H14" s="16">
        <f>H26/720*1000-0.0001</f>
        <v>1.1749238351254517E-2</v>
      </c>
      <c r="I14" s="16">
        <f>I26/720*1000-0.0001</f>
        <v>1.0087051971326245E-2</v>
      </c>
      <c r="J14" s="16">
        <f>J26/720*1000-0.0001</f>
        <v>6.8644399641577147E-2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-1.2093327508960574</v>
      </c>
      <c r="H16" s="16">
        <f>H14-H13</f>
        <v>-1.2082507616487455</v>
      </c>
      <c r="I16" s="16">
        <f>I14-I13</f>
        <v>-1.2099129480286737</v>
      </c>
      <c r="J16" s="16">
        <f>J14-J13</f>
        <v>-1.1513556003584229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33">
        <f>G16*(-1)</f>
        <v>1.2093327508960574</v>
      </c>
      <c r="H18" s="33">
        <f>H16*(-1)</f>
        <v>1.2082507616487455</v>
      </c>
      <c r="I18" s="33">
        <f>I16*(-1)</f>
        <v>1.2099129480286737</v>
      </c>
      <c r="J18" s="33">
        <f>J16*(-1)</f>
        <v>1.1513556003584229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28">
        <v>0.45119999999999999</v>
      </c>
      <c r="H22" s="28">
        <v>0.55459999999999998</v>
      </c>
      <c r="I22" s="28">
        <v>0.52800000000000002</v>
      </c>
      <c r="J22" s="28">
        <v>0.55000000000000004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G12*30*24/1000</f>
        <v>0.87840000000000007</v>
      </c>
      <c r="H23" s="28"/>
      <c r="I23" s="28">
        <f>I12*30*24/1000</f>
        <v>0.87840000000000007</v>
      </c>
      <c r="J23" s="28">
        <f>J12*30*24/1000</f>
        <v>0.87840000000000007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7.7524193548386688E-3</v>
      </c>
      <c r="H26" s="28">
        <f>H38-H34</f>
        <v>8.5314516129032514E-3</v>
      </c>
      <c r="I26" s="28">
        <f>I38-I34</f>
        <v>7.3346774193548958E-3</v>
      </c>
      <c r="J26" s="28">
        <f>J38-J34</f>
        <v>4.9495967741935543E-2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7.7524193548386688E-3</v>
      </c>
      <c r="H27" s="28">
        <f>H26</f>
        <v>8.5314516129032514E-3</v>
      </c>
      <c r="I27" s="28">
        <f>I26</f>
        <v>7.3346774193548958E-3</v>
      </c>
      <c r="J27" s="28">
        <f>J26</f>
        <v>4.9495967741935543E-2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1.7181780485014779</v>
      </c>
      <c r="H28" s="16">
        <f>H26/H22*100</f>
        <v>1.5383071786698974</v>
      </c>
      <c r="I28" s="16">
        <f>I26/I22*100</f>
        <v>1.3891434506353968</v>
      </c>
      <c r="J28" s="16">
        <f>J26/J22*100</f>
        <v>8.9992668621700975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0.44344758064516132</v>
      </c>
      <c r="H31" s="16">
        <f>H43/0.992</f>
        <v>0.54606854838709673</v>
      </c>
      <c r="I31" s="16">
        <f>I43/0.992</f>
        <v>0.52066532258064513</v>
      </c>
      <c r="J31" s="16">
        <f>J43/0.992</f>
        <v>0.5005040322580645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3.5475806451613079E-3</v>
      </c>
      <c r="H34" s="18">
        <f>H31-H43</f>
        <v>4.3685483870967712E-3</v>
      </c>
      <c r="I34" s="18">
        <f>I31-I43</f>
        <v>4.1653225806451699E-3</v>
      </c>
      <c r="J34" s="18">
        <f>J31-J43</f>
        <v>4.0040322580645049E-3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3.5475806451613079E-3</v>
      </c>
      <c r="H36" s="18">
        <f>H34</f>
        <v>4.3685483870967712E-3</v>
      </c>
      <c r="I36" s="18">
        <f>I34</f>
        <v>4.1653225806451699E-3</v>
      </c>
      <c r="J36" s="18">
        <f>J34</f>
        <v>4.0040322580645049E-3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1.1299999999999977E-2</v>
      </c>
      <c r="H38" s="18">
        <f>H22-H43</f>
        <v>1.2900000000000023E-2</v>
      </c>
      <c r="I38" s="18">
        <f>I22-I43</f>
        <v>1.1500000000000066E-2</v>
      </c>
      <c r="J38" s="18">
        <f>J22-J43</f>
        <v>5.3500000000000048E-2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-0.43990000000000001</v>
      </c>
      <c r="H41" s="16">
        <f>H43*(-1)</f>
        <v>-0.54169999999999996</v>
      </c>
      <c r="I41" s="16">
        <f>I43*(-1)</f>
        <v>-0.51649999999999996</v>
      </c>
      <c r="J41" s="16">
        <f>J43*(-1)</f>
        <v>-0.4965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31"/>
      <c r="H42" s="31"/>
      <c r="I42" s="31"/>
      <c r="J42" s="31"/>
    </row>
    <row r="43" spans="4:10" x14ac:dyDescent="0.35">
      <c r="D43" t="s">
        <v>212</v>
      </c>
      <c r="E43" t="s">
        <v>180</v>
      </c>
      <c r="F43" t="s">
        <v>134</v>
      </c>
      <c r="G43" s="32">
        <v>0.43990000000000001</v>
      </c>
      <c r="H43" s="32">
        <v>0.54169999999999996</v>
      </c>
      <c r="I43" s="32">
        <v>0.51649999999999996</v>
      </c>
      <c r="J43" s="32">
        <v>0.4965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</row>
    <row r="48" spans="4:10" x14ac:dyDescent="0.35">
      <c r="D48" t="s">
        <v>218</v>
      </c>
      <c r="E48" t="s">
        <v>219</v>
      </c>
      <c r="F48" t="s">
        <v>134</v>
      </c>
    </row>
    <row r="49" spans="4:10" x14ac:dyDescent="0.35">
      <c r="D49" t="s">
        <v>126</v>
      </c>
      <c r="E49" t="s">
        <v>302</v>
      </c>
      <c r="F49" t="s">
        <v>137</v>
      </c>
    </row>
    <row r="50" spans="4:10" x14ac:dyDescent="0.35">
      <c r="D50" t="s">
        <v>127</v>
      </c>
      <c r="E50" t="s">
        <v>303</v>
      </c>
      <c r="F50" t="s">
        <v>137</v>
      </c>
    </row>
    <row r="51" spans="4:10" x14ac:dyDescent="0.35">
      <c r="D51" t="s">
        <v>128</v>
      </c>
      <c r="E51" t="s">
        <v>310</v>
      </c>
      <c r="F51" t="s">
        <v>137</v>
      </c>
      <c r="G51">
        <f>G49-G50</f>
        <v>0</v>
      </c>
      <c r="H51">
        <f>H49-H50</f>
        <v>0</v>
      </c>
      <c r="I51">
        <f>I49-I50</f>
        <v>0</v>
      </c>
      <c r="J51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</row>
    <row r="53" spans="4:10" x14ac:dyDescent="0.35">
      <c r="D53" t="s">
        <v>129</v>
      </c>
      <c r="E53" t="s">
        <v>304</v>
      </c>
      <c r="F53" t="s">
        <v>137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9" activePane="bottomRight" state="frozen"/>
      <selection activeCell="I39" sqref="I39"/>
      <selection pane="topRight" activeCell="I39" sqref="I39"/>
      <selection pane="bottomLeft" activeCell="I39" sqref="I39"/>
      <selection pane="bottomRight" activeCell="I34" sqref="I34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247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Октябрь</v>
      </c>
      <c r="E7" s="38"/>
      <c r="F7" s="38"/>
    </row>
    <row r="8" spans="4:10" x14ac:dyDescent="0.35">
      <c r="J8" t="str">
        <f>"Форма 4 ("&amp;G1&amp;")"</f>
        <v>Форма 4 (Октябрь)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Октябрь 2023</v>
      </c>
      <c r="H9" t="str">
        <f>"Факт " &amp;$G$1&amp;" "&amp; god-1</f>
        <v>Факт Октябрь 2023</v>
      </c>
      <c r="I9" t="str">
        <f>"План " &amp;$G$1&amp;" "&amp;god-0</f>
        <v>План Октябрь 2024</v>
      </c>
      <c r="J9" t="str">
        <f>"План " &amp;$G$1&amp;" "&amp; god+1</f>
        <v>План Октябрь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G26/744*1000-0.0001</f>
        <v>9.2890912244189532E-3</v>
      </c>
      <c r="H14" s="16">
        <f>H26/744*1000-0.0001</f>
        <v>1.0537790496011112E-2</v>
      </c>
      <c r="I14" s="16">
        <f>I26/744*1000-0.0001</f>
        <v>1.1606555671175807E-2</v>
      </c>
      <c r="J14" s="16">
        <f>J26/744*1000-0.0001</f>
        <v>7.6128104405133595E-2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-1.210710908775581</v>
      </c>
      <c r="H16" s="16">
        <f>H14-H13</f>
        <v>-1.2094622095039889</v>
      </c>
      <c r="I16" s="16">
        <f>I14-I13</f>
        <v>-1.2083934443288242</v>
      </c>
      <c r="J16" s="16">
        <f>J14-J13</f>
        <v>-1.1438718955948664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33">
        <f>G16*(-1)</f>
        <v>1.210710908775581</v>
      </c>
      <c r="H18" s="33">
        <f>H16*(-1)</f>
        <v>1.2094622095039889</v>
      </c>
      <c r="I18" s="33">
        <f>I16*(-1)</f>
        <v>1.2083934443288242</v>
      </c>
      <c r="J18" s="33">
        <f>J16*(-1)</f>
        <v>1.1438718955948664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28">
        <v>0.4713</v>
      </c>
      <c r="H22" s="28">
        <v>0.63109999999999999</v>
      </c>
      <c r="I22" s="28">
        <v>0.62</v>
      </c>
      <c r="J22" s="28">
        <v>0.63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G12*31*24/1000</f>
        <v>0.90768000000000004</v>
      </c>
      <c r="H23" s="28"/>
      <c r="I23" s="28">
        <f>I12*31*24/1000</f>
        <v>0.90768000000000004</v>
      </c>
      <c r="J23" s="28">
        <f>J12*31*24/1000</f>
        <v>0.90768000000000004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6.9854838709677014E-3</v>
      </c>
      <c r="H26" s="28">
        <f>H38-H34</f>
        <v>7.9145161290322674E-3</v>
      </c>
      <c r="I26" s="28">
        <f>I38-I34</f>
        <v>8.7096774193547999E-3</v>
      </c>
      <c r="J26" s="28">
        <f>J38-J34</f>
        <v>5.6713709677419399E-2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6.9854838709677014E-3</v>
      </c>
      <c r="H27" s="28">
        <f>H26</f>
        <v>7.9145161290322674E-3</v>
      </c>
      <c r="I27" s="28">
        <f>I26</f>
        <v>8.7096774193547999E-3</v>
      </c>
      <c r="J27" s="28">
        <f>J26</f>
        <v>5.6713709677419399E-2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1.4821735351087846</v>
      </c>
      <c r="H28" s="16">
        <f>H26/H22*100</f>
        <v>1.2540827331694291</v>
      </c>
      <c r="I28" s="16">
        <f>I26/I22*100</f>
        <v>1.4047866805410969</v>
      </c>
      <c r="J28" s="16">
        <f>J26/J22*100</f>
        <v>9.0021761392729207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0.4643145161290323</v>
      </c>
      <c r="H31" s="16">
        <f>H43/0.992</f>
        <v>0.62318548387096773</v>
      </c>
      <c r="I31" s="16">
        <f>I43/0.992</f>
        <v>0.6112903225806452</v>
      </c>
      <c r="J31" s="16">
        <f>J43/0.992</f>
        <v>0.57328629032258061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3.7145161290322859E-3</v>
      </c>
      <c r="H34" s="18">
        <f>H31-H43</f>
        <v>4.9854838709677551E-3</v>
      </c>
      <c r="I34" s="18">
        <f>I31-I43</f>
        <v>4.8903225806451456E-3</v>
      </c>
      <c r="J34" s="18">
        <f>J31-J43</f>
        <v>4.5862903225806217E-3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3.7145161290322859E-3</v>
      </c>
      <c r="H36" s="18">
        <f>H34</f>
        <v>4.9854838709677551E-3</v>
      </c>
      <c r="I36" s="18">
        <f>I34</f>
        <v>4.8903225806451456E-3</v>
      </c>
      <c r="J36" s="18">
        <f>J34</f>
        <v>4.5862903225806217E-3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1.0699999999999987E-2</v>
      </c>
      <c r="H38" s="18">
        <f>H22-H43</f>
        <v>1.2900000000000023E-2</v>
      </c>
      <c r="I38" s="18">
        <f>I22-I43</f>
        <v>1.3599999999999945E-2</v>
      </c>
      <c r="J38" s="18">
        <f>J22-J43</f>
        <v>6.1300000000000021E-2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-0.46060000000000001</v>
      </c>
      <c r="H41" s="16">
        <f>H43*(-1)</f>
        <v>-0.61819999999999997</v>
      </c>
      <c r="I41" s="16">
        <f>I43*(-1)</f>
        <v>-0.60640000000000005</v>
      </c>
      <c r="J41" s="16">
        <f>J43*(-1)</f>
        <v>-0.56869999999999998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31"/>
      <c r="H42" s="31"/>
      <c r="I42" s="31"/>
      <c r="J42" s="31"/>
    </row>
    <row r="43" spans="4:10" x14ac:dyDescent="0.35">
      <c r="D43" t="s">
        <v>212</v>
      </c>
      <c r="E43" t="s">
        <v>180</v>
      </c>
      <c r="F43" t="s">
        <v>134</v>
      </c>
      <c r="G43" s="32">
        <v>0.46060000000000001</v>
      </c>
      <c r="H43" s="32">
        <v>0.61819999999999997</v>
      </c>
      <c r="I43" s="32">
        <v>0.60640000000000005</v>
      </c>
      <c r="J43" s="32">
        <v>0.56869999999999998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</row>
    <row r="51" spans="4:10" x14ac:dyDescent="0.35">
      <c r="D51" t="s">
        <v>128</v>
      </c>
      <c r="E51" t="s">
        <v>310</v>
      </c>
      <c r="F51" t="s">
        <v>137</v>
      </c>
      <c r="G51">
        <f>G49-G50</f>
        <v>0</v>
      </c>
      <c r="H51">
        <f>H49-H50</f>
        <v>0</v>
      </c>
      <c r="I51">
        <f>I49-I50</f>
        <v>0</v>
      </c>
      <c r="J51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</row>
    <row r="53" spans="4:10" x14ac:dyDescent="0.35">
      <c r="D53" t="s">
        <v>129</v>
      </c>
      <c r="E53" t="s">
        <v>304</v>
      </c>
      <c r="F53" t="s">
        <v>137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7" activePane="bottomRight" state="frozen"/>
      <selection activeCell="I39" sqref="I39"/>
      <selection pane="topRight" activeCell="I39" sqref="I39"/>
      <selection pane="bottomLeft" activeCell="I39" sqref="I39"/>
      <selection pane="bottomRight" activeCell="I34" sqref="I34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248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Ноябрь</v>
      </c>
      <c r="E7" s="38"/>
      <c r="F7" s="38"/>
    </row>
    <row r="8" spans="4:10" x14ac:dyDescent="0.35">
      <c r="J8" t="str">
        <f>"Форма 4 ("&amp;G1&amp;")"</f>
        <v>Форма 4 (Ноябрь)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Ноябрь 2023</v>
      </c>
      <c r="H9" t="str">
        <f>"Факт " &amp;$G$1&amp;" "&amp; god-1</f>
        <v>Факт Ноябрь 2023</v>
      </c>
      <c r="I9" t="str">
        <f>"План " &amp;$G$1&amp;" "&amp;god-0</f>
        <v>План Ноябрь 2024</v>
      </c>
      <c r="J9" t="str">
        <f>"План " &amp;$G$1&amp;" "&amp; god+1</f>
        <v>План Ноябрь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G26/720*1000-0.0001</f>
        <v>1.014977598566298E-2</v>
      </c>
      <c r="H14" s="16">
        <f>H26/720*1000-0.0001</f>
        <v>1.4056586021505287E-2</v>
      </c>
      <c r="I14" s="16">
        <f>I26/720*1000-0.0001</f>
        <v>1.2164784946236507E-2</v>
      </c>
      <c r="J14" s="16">
        <f>J26/720*1000-0.0001</f>
        <v>8.482943548387098E-2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-1.209850224014337</v>
      </c>
      <c r="H16" s="16">
        <f>H14-H13</f>
        <v>-1.2059434139784946</v>
      </c>
      <c r="I16" s="16">
        <f>I14-I13</f>
        <v>-1.2078352150537635</v>
      </c>
      <c r="J16" s="16">
        <f>J14-J13</f>
        <v>-1.135170564516129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33">
        <f>G16*(-1)</f>
        <v>1.209850224014337</v>
      </c>
      <c r="H18" s="33">
        <f>H16*(-1)</f>
        <v>1.2059434139784946</v>
      </c>
      <c r="I18" s="33">
        <f>I16*(-1)</f>
        <v>1.2078352150537635</v>
      </c>
      <c r="J18" s="33">
        <f>J16*(-1)</f>
        <v>1.135170564516129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34">
        <v>0.45989999999999998</v>
      </c>
      <c r="H22" s="34">
        <v>0.67359999999999998</v>
      </c>
      <c r="I22" s="34">
        <v>0.57999999999999996</v>
      </c>
      <c r="J22" s="34">
        <v>0.68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G12*30*24/1000</f>
        <v>0.87840000000000007</v>
      </c>
      <c r="H23" s="34"/>
      <c r="I23" s="28">
        <f>I12*30*24/1000</f>
        <v>0.87840000000000007</v>
      </c>
      <c r="J23" s="28">
        <f>J12*30*24/1000</f>
        <v>0.87840000000000007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7.3798387096773443E-3</v>
      </c>
      <c r="H26" s="28">
        <f>H38-H34</f>
        <v>1.0192741935483807E-2</v>
      </c>
      <c r="I26" s="28">
        <f>I38-I34</f>
        <v>8.8306451612902848E-3</v>
      </c>
      <c r="J26" s="28">
        <f>J38-J34</f>
        <v>6.1149193548387104E-2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7.3798387096773443E-3</v>
      </c>
      <c r="H27" s="28">
        <f>H26</f>
        <v>1.0192741935483807E-2</v>
      </c>
      <c r="I27" s="28">
        <f>I26</f>
        <v>8.8306451612902848E-3</v>
      </c>
      <c r="J27" s="28">
        <f>J26</f>
        <v>6.1149193548387104E-2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1.6046616024521299</v>
      </c>
      <c r="H28" s="16">
        <f>H26/H22*100</f>
        <v>1.5131742778331068</v>
      </c>
      <c r="I28" s="16">
        <f>I26/I22*100</f>
        <v>1.5225250278086699</v>
      </c>
      <c r="J28" s="16">
        <f>J26/J22*100</f>
        <v>8.9925284629981039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0.45252016129032263</v>
      </c>
      <c r="H31" s="16">
        <f>H43/0.992</f>
        <v>0.66340725806451617</v>
      </c>
      <c r="I31" s="16">
        <f>I43/0.992</f>
        <v>0.57116935483870968</v>
      </c>
      <c r="J31" s="16">
        <f>J43/0.992</f>
        <v>0.61885080645161294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3.6201612903226099E-3</v>
      </c>
      <c r="H34" s="18">
        <f>H31-H43</f>
        <v>5.3072580645161516E-3</v>
      </c>
      <c r="I34" s="18">
        <f>I31-I43</f>
        <v>4.5693548387096827E-3</v>
      </c>
      <c r="J34" s="18">
        <f>J31-J43</f>
        <v>4.9508064516129435E-3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3.6201612903226099E-3</v>
      </c>
      <c r="H36" s="18">
        <f>H34</f>
        <v>5.3072580645161516E-3</v>
      </c>
      <c r="I36" s="18">
        <f>I34</f>
        <v>4.5693548387096827E-3</v>
      </c>
      <c r="J36" s="18">
        <f>J34</f>
        <v>4.9508064516129435E-3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1.0999999999999954E-2</v>
      </c>
      <c r="H38" s="18">
        <f>H22-H43</f>
        <v>1.5499999999999958E-2</v>
      </c>
      <c r="I38" s="18">
        <f>I22-I43</f>
        <v>1.3399999999999967E-2</v>
      </c>
      <c r="J38" s="18">
        <f>J22-J43</f>
        <v>6.6100000000000048E-2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-0.44890000000000002</v>
      </c>
      <c r="H41" s="16">
        <f>H43*(-1)</f>
        <v>-0.65810000000000002</v>
      </c>
      <c r="I41" s="16">
        <f>I43*(-1)</f>
        <v>-0.56659999999999999</v>
      </c>
      <c r="J41" s="16">
        <f>J43*(-1)</f>
        <v>-0.6139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31"/>
      <c r="H42" s="31"/>
      <c r="I42" s="31"/>
      <c r="J42" s="31"/>
    </row>
    <row r="43" spans="4:10" x14ac:dyDescent="0.35">
      <c r="D43" t="s">
        <v>212</v>
      </c>
      <c r="E43" t="s">
        <v>180</v>
      </c>
      <c r="F43" t="s">
        <v>134</v>
      </c>
      <c r="G43" s="35">
        <v>0.44890000000000002</v>
      </c>
      <c r="H43" s="35">
        <v>0.65810000000000002</v>
      </c>
      <c r="I43" s="35">
        <v>0.56659999999999999</v>
      </c>
      <c r="J43" s="35">
        <v>0.6139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</row>
    <row r="51" spans="4:10" x14ac:dyDescent="0.35">
      <c r="D51" t="s">
        <v>128</v>
      </c>
      <c r="E51" t="s">
        <v>310</v>
      </c>
      <c r="F51" t="s">
        <v>137</v>
      </c>
      <c r="G51">
        <f>G49-G50</f>
        <v>0</v>
      </c>
      <c r="H51">
        <f>H49-H50</f>
        <v>0</v>
      </c>
      <c r="I51">
        <f>I49-I50</f>
        <v>0</v>
      </c>
      <c r="J51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</row>
    <row r="53" spans="4:10" x14ac:dyDescent="0.35">
      <c r="D53" t="s">
        <v>129</v>
      </c>
      <c r="E53" t="s">
        <v>304</v>
      </c>
      <c r="F53" t="s">
        <v>137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9" activePane="bottomRight" state="frozen"/>
      <selection activeCell="I39" sqref="I39"/>
      <selection pane="topRight" activeCell="I39" sqref="I39"/>
      <selection pane="bottomLeft" activeCell="I39" sqref="I39"/>
      <selection pane="bottomRight" activeCell="J31" sqref="J31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249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Декабрь</v>
      </c>
      <c r="E7" s="38"/>
      <c r="F7" s="38"/>
    </row>
    <row r="8" spans="4:10" x14ac:dyDescent="0.35">
      <c r="J8" t="str">
        <f>"Форма 4 ("&amp;G1&amp;")"</f>
        <v>Форма 4 (Декабрь)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Декабрь 2023</v>
      </c>
      <c r="H9" t="str">
        <f>"Факт " &amp;$G$1&amp;" "&amp; god-1</f>
        <v>Факт Декабрь 2023</v>
      </c>
      <c r="I9" t="str">
        <f>"План " &amp;$G$1&amp;" "&amp;god-0</f>
        <v>План Декабрь 2024</v>
      </c>
      <c r="J9" t="str">
        <f>"План " &amp;$G$1&amp;" "&amp; god+1</f>
        <v>План Декабрь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G26/744*1000-0.0001</f>
        <v>1.0775173430454383E-2</v>
      </c>
      <c r="H14" s="16">
        <f>H26/744*1000-0.0001</f>
        <v>5.7062677766215847E-2</v>
      </c>
      <c r="I14" s="16">
        <f>I26/744*1000-0.0001</f>
        <v>1.2072650017343077E-2</v>
      </c>
      <c r="J14" s="16">
        <f>J26/744*1000-0.0001</f>
        <v>8.4582839056538309E-2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-1.2092248265695456</v>
      </c>
      <c r="H16" s="16">
        <f>H14-H13</f>
        <v>-1.1629373222337842</v>
      </c>
      <c r="I16" s="16">
        <f>I14-I13</f>
        <v>-1.2079273499826568</v>
      </c>
      <c r="J16" s="16">
        <f>J14-J13</f>
        <v>-1.1354171609434616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33">
        <f>G16*(-1)</f>
        <v>1.2092248265695456</v>
      </c>
      <c r="H18" s="33">
        <f>H16*(-1)</f>
        <v>1.1629373222337842</v>
      </c>
      <c r="I18" s="33">
        <f>I16*(-1)</f>
        <v>1.2079273499826568</v>
      </c>
      <c r="J18" s="33">
        <f>J16*(-1)</f>
        <v>1.1354171609434616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36">
        <v>0.50919999999999999</v>
      </c>
      <c r="H22" s="36">
        <v>0.70140000000000002</v>
      </c>
      <c r="I22" s="36">
        <v>0.77700000000000002</v>
      </c>
      <c r="J22" s="36">
        <v>0.7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G12*31*24/1000</f>
        <v>0.90768000000000004</v>
      </c>
      <c r="H23" s="36"/>
      <c r="I23" s="28">
        <f>I12*31*24/1000</f>
        <v>0.90768000000000004</v>
      </c>
      <c r="J23" s="28">
        <f>J12*31*24/1000</f>
        <v>0.90768000000000004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8.0911290322580598E-3</v>
      </c>
      <c r="H26" s="28">
        <f>H38-H34</f>
        <v>4.2529032258064592E-2</v>
      </c>
      <c r="I26" s="28">
        <f>I38-I34</f>
        <v>9.0564516129032491E-3</v>
      </c>
      <c r="J26" s="28">
        <f>J38-J34</f>
        <v>6.3004032258064502E-2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8.0911290322580598E-3</v>
      </c>
      <c r="H27" s="28">
        <f>H26</f>
        <v>4.2529032258064592E-2</v>
      </c>
      <c r="I27" s="28">
        <f>I26</f>
        <v>9.0564516129032491E-3</v>
      </c>
      <c r="J27" s="28">
        <f>J26</f>
        <v>6.3004032258064502E-2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1.5889884195322193</v>
      </c>
      <c r="H28" s="16">
        <f>H26/H22*100</f>
        <v>6.0634491385891911</v>
      </c>
      <c r="I28" s="16">
        <f>I26/I22*100</f>
        <v>1.1655664881471361</v>
      </c>
      <c r="J28" s="16">
        <f>J26/J22*100</f>
        <v>9.0005760368663577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0.50110887096774193</v>
      </c>
      <c r="H31" s="16">
        <f>H43/0.992</f>
        <v>0.65887096774193543</v>
      </c>
      <c r="I31" s="16">
        <f>I43/0.992</f>
        <v>0.76794354838709677</v>
      </c>
      <c r="J31" s="16">
        <f>J43/0.992</f>
        <v>0.63699596774193545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4.0088709677419399E-3</v>
      </c>
      <c r="H34" s="18">
        <f>H31-H43</f>
        <v>5.2709677419354728E-3</v>
      </c>
      <c r="I34" s="18">
        <f>I31-I43</f>
        <v>6.1435483870967422E-3</v>
      </c>
      <c r="J34" s="18">
        <f>J31-J43</f>
        <v>5.0959677419354366E-3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4.0088709677419399E-3</v>
      </c>
      <c r="H36" s="18">
        <f>H34</f>
        <v>5.2709677419354728E-3</v>
      </c>
      <c r="I36" s="18">
        <f>I34</f>
        <v>6.1435483870967422E-3</v>
      </c>
      <c r="J36" s="18">
        <f>J34</f>
        <v>5.0959677419354366E-3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1.21E-2</v>
      </c>
      <c r="H38" s="18">
        <f>H22-H43</f>
        <v>4.7800000000000065E-2</v>
      </c>
      <c r="I38" s="18">
        <f>I22-I43</f>
        <v>1.5199999999999991E-2</v>
      </c>
      <c r="J38" s="18">
        <f>J22-J43</f>
        <v>6.8099999999999938E-2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-0.49709999999999999</v>
      </c>
      <c r="H41" s="16">
        <f>H43*(-1)</f>
        <v>-0.65359999999999996</v>
      </c>
      <c r="I41" s="16">
        <f>I43*(-1)</f>
        <v>-0.76180000000000003</v>
      </c>
      <c r="J41" s="16">
        <f>J43*(-1)</f>
        <v>-0.63190000000000002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31"/>
      <c r="H42" s="31"/>
      <c r="I42" s="31"/>
      <c r="J42" s="31"/>
    </row>
    <row r="43" spans="4:10" x14ac:dyDescent="0.35">
      <c r="D43" t="s">
        <v>212</v>
      </c>
      <c r="E43" t="s">
        <v>180</v>
      </c>
      <c r="F43" t="s">
        <v>134</v>
      </c>
      <c r="G43" s="37">
        <v>0.49709999999999999</v>
      </c>
      <c r="H43" s="37">
        <v>0.65359999999999996</v>
      </c>
      <c r="I43" s="37">
        <v>0.76180000000000003</v>
      </c>
      <c r="J43" s="37">
        <v>0.63190000000000002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</row>
    <row r="51" spans="4:10" x14ac:dyDescent="0.35">
      <c r="D51" t="s">
        <v>128</v>
      </c>
      <c r="E51" t="s">
        <v>310</v>
      </c>
      <c r="F51" t="s">
        <v>137</v>
      </c>
      <c r="G51">
        <f>G49-G50</f>
        <v>0</v>
      </c>
      <c r="H51">
        <f>H49-H50</f>
        <v>0</v>
      </c>
      <c r="I51">
        <f>I49-I50</f>
        <v>0</v>
      </c>
      <c r="J51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</row>
    <row r="53" spans="4:10" x14ac:dyDescent="0.35">
      <c r="D53" t="s">
        <v>129</v>
      </c>
      <c r="E53" t="s">
        <v>304</v>
      </c>
      <c r="F53" t="s">
        <v>137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1" activePane="bottomRight" state="frozen"/>
      <selection activeCell="D6" sqref="D6:F7"/>
      <selection pane="topRight" activeCell="D6" sqref="D6:F7"/>
      <selection pane="bottomLeft" activeCell="D6" sqref="D6:F7"/>
      <selection pane="bottomRight" activeCell="G28" sqref="G28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4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 G1</f>
        <v>Лыковская ГЭС. I квартал</v>
      </c>
      <c r="E7" s="38"/>
      <c r="F7" s="38"/>
    </row>
    <row r="8" spans="4:10" x14ac:dyDescent="0.35">
      <c r="J8" t="str">
        <f>"Форма 4 ("&amp;G1&amp;")"</f>
        <v>Форма 4 (I квартал)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I квартал 2023</v>
      </c>
      <c r="H9" t="str">
        <f>"Факт " &amp;$G$1&amp;" "&amp; god-1</f>
        <v>Факт I квартал 2023</v>
      </c>
      <c r="I9" t="str">
        <f>"План " &amp;$G$1&amp;" "&amp;god-0</f>
        <v>План I квартал 2024</v>
      </c>
      <c r="J9" t="str">
        <f>"План " &amp;$G$1&amp;" "&amp; god+1</f>
        <v>План I квартал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12">
        <f>(Январь!G11+Февраль!G11+Март!G11)/3</f>
        <v>1.22</v>
      </c>
      <c r="H11" s="12">
        <f>(Январь!H11+Февраль!H11+Март!H11)/3</f>
        <v>1.22</v>
      </c>
      <c r="I11" s="12">
        <f>(Январь!I11+Февраль!I11+Март!I11)/3</f>
        <v>1.22</v>
      </c>
      <c r="J11" s="12">
        <f>(Январь!J11+Февраль!J11+Март!J11)/3</f>
        <v>1.22</v>
      </c>
    </row>
    <row r="12" spans="4:10" x14ac:dyDescent="0.35">
      <c r="D12" t="s">
        <v>92</v>
      </c>
      <c r="E12" t="s">
        <v>173</v>
      </c>
      <c r="F12" t="s">
        <v>172</v>
      </c>
      <c r="G12" s="12">
        <f>(Январь!G12+Февраль!G12+Март!G12)/3</f>
        <v>1.22</v>
      </c>
      <c r="H12" s="12">
        <f>(Январь!H12+Февраль!H12+Март!H12)/3</f>
        <v>1.22</v>
      </c>
      <c r="I12" s="12">
        <f>(Январь!I12+Февраль!I12+Март!I12)/3</f>
        <v>1.22</v>
      </c>
      <c r="J12" s="12">
        <f>(Январь!J12+Февраль!J12+Март!J12)/3</f>
        <v>1.22</v>
      </c>
    </row>
    <row r="13" spans="4:10" x14ac:dyDescent="0.35">
      <c r="D13" t="s">
        <v>93</v>
      </c>
      <c r="E13" t="s">
        <v>174</v>
      </c>
      <c r="F13" t="s">
        <v>172</v>
      </c>
      <c r="G13" s="12">
        <f>(Январь!G13+Февраль!G13+Март!G13)/3</f>
        <v>1.22</v>
      </c>
      <c r="H13" s="12">
        <f>(Январь!H13+Февраль!H13+Март!H13)/3</f>
        <v>1.22</v>
      </c>
      <c r="I13" s="12">
        <f>(Январь!I13+Февраль!I13+Март!I13)/3</f>
        <v>1.22</v>
      </c>
      <c r="J13" s="12">
        <f>(Январь!J13+Февраль!J13+Март!J13)/3</f>
        <v>1.22</v>
      </c>
    </row>
    <row r="14" spans="4:10" x14ac:dyDescent="0.35">
      <c r="D14" t="s">
        <v>94</v>
      </c>
      <c r="E14" t="s">
        <v>175</v>
      </c>
      <c r="F14" t="s">
        <v>172</v>
      </c>
      <c r="G14" s="12">
        <f>(Январь!G14+Февраль!G14+Март!G14)/3</f>
        <v>1.2664429826734718E-2</v>
      </c>
      <c r="H14" s="12">
        <f>(Январь!H14+Февраль!H14+Март!H14)/3</f>
        <v>1.7717643554994011E-2</v>
      </c>
      <c r="I14" s="12">
        <f>(Январь!I14+Февраль!I14+Март!I14)/3</f>
        <v>1.6640960186746753E-2</v>
      </c>
      <c r="J14" s="12">
        <f>(Январь!J14+Февраль!J14+Март!J14)/3</f>
        <v>8.4283198077513513E-2</v>
      </c>
    </row>
    <row r="15" spans="4:10" x14ac:dyDescent="0.35">
      <c r="D15" t="s">
        <v>136</v>
      </c>
      <c r="E15" t="s">
        <v>176</v>
      </c>
      <c r="F15" t="s">
        <v>172</v>
      </c>
      <c r="G15" s="12">
        <f>(Январь!G15+Февраль!G15+Март!G15)/3</f>
        <v>0</v>
      </c>
      <c r="H15" s="12">
        <f>(Январь!H15+Февраль!H15+Март!H15)/3</f>
        <v>0</v>
      </c>
      <c r="I15" s="12">
        <f>(Январь!I15+Февраль!I15+Март!I15)/3</f>
        <v>0</v>
      </c>
      <c r="J15" s="12">
        <f>(Январь!J15+Февраль!J15+Март!J15)/3</f>
        <v>0</v>
      </c>
    </row>
    <row r="16" spans="4:10" x14ac:dyDescent="0.35">
      <c r="D16" t="s">
        <v>115</v>
      </c>
      <c r="E16" t="s">
        <v>177</v>
      </c>
      <c r="F16" t="s">
        <v>172</v>
      </c>
      <c r="G16" s="12">
        <f>(Январь!G16+Февраль!G16+Март!G16)/3</f>
        <v>-1.2073355701732653</v>
      </c>
      <c r="H16" s="12">
        <f>(Январь!H16+Февраль!H16+Март!H16)/3</f>
        <v>-1.202282356445006</v>
      </c>
      <c r="I16" s="12">
        <f>(Январь!I16+Февраль!I16+Март!I16)/3</f>
        <v>-1.2033590398132532</v>
      </c>
      <c r="J16" s="12">
        <f>(Январь!J16+Февраль!J16+Март!J16)/3</f>
        <v>-1.1357168019224864</v>
      </c>
    </row>
    <row r="17" spans="4:10" x14ac:dyDescent="0.35">
      <c r="D17" t="s">
        <v>117</v>
      </c>
      <c r="E17" t="s">
        <v>178</v>
      </c>
      <c r="F17" t="s">
        <v>172</v>
      </c>
      <c r="G17" s="12">
        <f>(Январь!G17+Февраль!G17+Март!G17)/3</f>
        <v>0</v>
      </c>
      <c r="H17" s="12">
        <f>(Январь!H17+Февраль!H17+Март!H17)/3</f>
        <v>0</v>
      </c>
      <c r="I17" s="12">
        <f>(Январь!I17+Февраль!I17+Март!I17)/3</f>
        <v>0</v>
      </c>
      <c r="J17" s="12">
        <f>(Январь!J17+Февраль!J17+Март!J17)/3</f>
        <v>0</v>
      </c>
    </row>
    <row r="18" spans="4:10" x14ac:dyDescent="0.35">
      <c r="D18" t="s">
        <v>179</v>
      </c>
      <c r="E18" t="s">
        <v>180</v>
      </c>
      <c r="F18" t="s">
        <v>172</v>
      </c>
      <c r="G18" s="12">
        <f>(Январь!G18+Февраль!G18+Март!G18)/3</f>
        <v>1.2073355701732653</v>
      </c>
      <c r="H18" s="12">
        <f>(Январь!H18+Февраль!H18+Март!H18)/3</f>
        <v>1.202282356445006</v>
      </c>
      <c r="I18" s="12">
        <f>(Январь!I18+Февраль!I18+Март!I18)/3</f>
        <v>1.2033590398132532</v>
      </c>
      <c r="J18" s="12">
        <f>(Январь!J18+Февраль!J18+Март!J18)/3</f>
        <v>1.1357168019224864</v>
      </c>
    </row>
    <row r="19" spans="4:10" x14ac:dyDescent="0.35">
      <c r="D19" t="s">
        <v>118</v>
      </c>
      <c r="E19" t="s">
        <v>181</v>
      </c>
      <c r="F19" t="s">
        <v>172</v>
      </c>
      <c r="G19" s="12">
        <f>(Январь!G19+Февраль!G19+Март!G19)/3</f>
        <v>0</v>
      </c>
      <c r="H19" s="12">
        <f>(Январь!H19+Февраль!H19+Март!H19)/3</f>
        <v>0</v>
      </c>
      <c r="I19" s="12">
        <f>(Январь!I19+Февраль!I19+Март!I19)/3</f>
        <v>0</v>
      </c>
      <c r="J19" s="12">
        <f>(Январь!J19+Февраль!J19+Март!J19)/3</f>
        <v>0</v>
      </c>
    </row>
    <row r="20" spans="4:10" x14ac:dyDescent="0.35">
      <c r="D20" t="s">
        <v>182</v>
      </c>
      <c r="E20" t="s">
        <v>183</v>
      </c>
      <c r="F20" t="s">
        <v>172</v>
      </c>
      <c r="G20" s="12">
        <f>(Январь!G20+Февраль!G20+Март!G20)/3</f>
        <v>0</v>
      </c>
      <c r="H20" s="12">
        <f>(Январь!H20+Февраль!H20+Март!H20)/3</f>
        <v>0</v>
      </c>
      <c r="I20" s="12">
        <f>(Январь!I20+Февраль!I20+Март!I20)/3</f>
        <v>0</v>
      </c>
      <c r="J20" s="12">
        <f>(Январь!J20+Февраль!J20+Март!J20)/3</f>
        <v>0</v>
      </c>
    </row>
    <row r="21" spans="4:10" x14ac:dyDescent="0.35">
      <c r="D21" t="s">
        <v>383</v>
      </c>
      <c r="E21" t="s">
        <v>395</v>
      </c>
      <c r="F21" t="s">
        <v>134</v>
      </c>
      <c r="G21" s="12"/>
      <c r="H21" s="12"/>
      <c r="I21" s="12"/>
      <c r="J21" s="12">
        <f>Январь!J21+Февраль!J21+Март!J21</f>
        <v>0</v>
      </c>
    </row>
    <row r="22" spans="4:10" x14ac:dyDescent="0.35">
      <c r="D22" t="s">
        <v>119</v>
      </c>
      <c r="E22" t="s">
        <v>184</v>
      </c>
      <c r="F22" t="s">
        <v>134</v>
      </c>
      <c r="G22" s="12">
        <f>Январь!G22+Февраль!G22+Март!G22</f>
        <v>1.6429</v>
      </c>
      <c r="H22" s="12">
        <f>Январь!H22+Февраль!H22+Март!H22</f>
        <v>2.0545999999999998</v>
      </c>
      <c r="I22" s="12">
        <f>Январь!I22+Февраль!I22+Март!I22</f>
        <v>1.44</v>
      </c>
      <c r="J22" s="12">
        <f>Январь!J22+Февраль!J22+Март!J22</f>
        <v>2.0499999999999998</v>
      </c>
    </row>
    <row r="23" spans="4:10" x14ac:dyDescent="0.35">
      <c r="D23" t="s">
        <v>384</v>
      </c>
      <c r="E23" t="s">
        <v>394</v>
      </c>
      <c r="F23" t="s">
        <v>134</v>
      </c>
      <c r="G23" s="12"/>
      <c r="H23" s="12"/>
      <c r="I23" s="12"/>
      <c r="J23" s="12">
        <f>Январь!J23+Февраль!J23+Март!J23</f>
        <v>2.6352000000000002</v>
      </c>
    </row>
    <row r="24" spans="4:10" x14ac:dyDescent="0.35">
      <c r="D24" t="s">
        <v>185</v>
      </c>
      <c r="E24" t="s">
        <v>186</v>
      </c>
      <c r="F24" t="s">
        <v>134</v>
      </c>
      <c r="G24" s="12">
        <f>Январь!G24+Февраль!G24+Март!G24</f>
        <v>0</v>
      </c>
      <c r="H24" s="12">
        <f>Январь!H24+Февраль!H24+Март!H24</f>
        <v>0</v>
      </c>
      <c r="I24" s="12">
        <f>Январь!I24+Февраль!I24+Март!I24</f>
        <v>0</v>
      </c>
      <c r="J24" s="12">
        <f>Январь!J24+Февраль!J24+Март!J24</f>
        <v>0</v>
      </c>
    </row>
    <row r="25" spans="4:10" x14ac:dyDescent="0.35">
      <c r="D25" t="s">
        <v>187</v>
      </c>
      <c r="E25" t="s">
        <v>188</v>
      </c>
      <c r="F25" t="s">
        <v>134</v>
      </c>
      <c r="G25" s="12">
        <f>Январь!G25+Февраль!G25+Март!G25</f>
        <v>0</v>
      </c>
      <c r="H25" s="12">
        <f>Январь!H25+Февраль!H25+Март!H25</f>
        <v>0</v>
      </c>
      <c r="I25" s="12">
        <f>Январь!I25+Февраль!I25+Март!I25</f>
        <v>0</v>
      </c>
      <c r="J25" s="12">
        <f>Январь!J25+Февраль!J25+Март!J25</f>
        <v>0</v>
      </c>
    </row>
    <row r="26" spans="4:10" x14ac:dyDescent="0.35">
      <c r="D26" t="s">
        <v>120</v>
      </c>
      <c r="E26" t="s">
        <v>189</v>
      </c>
      <c r="F26" t="s">
        <v>134</v>
      </c>
      <c r="G26" s="12">
        <f>Январь!G26+Февраль!G26+Март!G26</f>
        <v>2.7577419354838706E-2</v>
      </c>
      <c r="H26" s="12">
        <f>Январь!H26+Февраль!H26+Март!H26</f>
        <v>3.8370161290322669E-2</v>
      </c>
      <c r="I26" s="12">
        <f>Январь!I26+Февраль!I26+Март!I26</f>
        <v>3.6673387096774257E-2</v>
      </c>
      <c r="J26" s="12">
        <f>Январь!J26+Февраль!J26+Март!J26</f>
        <v>0.18437500000000018</v>
      </c>
    </row>
    <row r="27" spans="4:10" x14ac:dyDescent="0.35">
      <c r="D27" t="s">
        <v>190</v>
      </c>
      <c r="E27" t="s">
        <v>191</v>
      </c>
      <c r="F27" t="s">
        <v>134</v>
      </c>
      <c r="G27" s="12">
        <f>Январь!G27+Февраль!G27+Март!G27</f>
        <v>2.7577419354838706E-2</v>
      </c>
      <c r="H27" s="12">
        <f>Январь!H27+Февраль!H27+Март!H27</f>
        <v>3.8370161290322669E-2</v>
      </c>
      <c r="I27" s="12">
        <f>Январь!I27+Февраль!I27+Март!I27</f>
        <v>3.6673387096774257E-2</v>
      </c>
      <c r="J27" s="12">
        <f>Январь!J27+Февраль!J27+Март!J27</f>
        <v>0.18437500000000018</v>
      </c>
    </row>
    <row r="28" spans="4:10" x14ac:dyDescent="0.35">
      <c r="D28" t="s">
        <v>192</v>
      </c>
      <c r="E28" t="s">
        <v>193</v>
      </c>
      <c r="F28" t="s">
        <v>135</v>
      </c>
      <c r="G28" s="12" t="e">
        <f ca="1">nerr(G27/G22*100)</f>
        <v>#NAME?</v>
      </c>
      <c r="H28" s="12" t="e">
        <f ca="1">nerr(H27/H22*100)</f>
        <v>#NAME?</v>
      </c>
      <c r="I28" s="12" t="e">
        <f ca="1">nerr(I27/I22*100)</f>
        <v>#NAME?</v>
      </c>
      <c r="J28" s="12" t="e">
        <f ca="1">nerr(J27/J22*100)</f>
        <v>#NAME?</v>
      </c>
    </row>
    <row r="29" spans="4:10" x14ac:dyDescent="0.35">
      <c r="D29" t="s">
        <v>194</v>
      </c>
      <c r="E29" t="s">
        <v>195</v>
      </c>
      <c r="F29" t="s">
        <v>134</v>
      </c>
      <c r="G29" s="12">
        <f>Январь!G29+Февраль!G29+Март!G29</f>
        <v>0</v>
      </c>
      <c r="H29" s="12">
        <f>Январь!H29+Февраль!H29+Март!H29</f>
        <v>0</v>
      </c>
      <c r="I29" s="12">
        <f>Январь!I29+Февраль!I29+Март!I29</f>
        <v>0</v>
      </c>
      <c r="J29" s="12">
        <f>Январь!J29+Февраль!J29+Март!J29</f>
        <v>0</v>
      </c>
    </row>
    <row r="30" spans="4:10" x14ac:dyDescent="0.35">
      <c r="D30" t="s">
        <v>196</v>
      </c>
      <c r="E30" t="s">
        <v>355</v>
      </c>
      <c r="F30" t="s">
        <v>356</v>
      </c>
      <c r="G30" s="12"/>
      <c r="H30" s="12"/>
      <c r="I30" s="12"/>
      <c r="J30" s="12"/>
    </row>
    <row r="31" spans="4:10" x14ac:dyDescent="0.35">
      <c r="D31" t="s">
        <v>121</v>
      </c>
      <c r="E31" t="s">
        <v>197</v>
      </c>
      <c r="F31" t="s">
        <v>134</v>
      </c>
      <c r="G31" s="12">
        <f>Январь!G31+Февраль!G31+Март!G31</f>
        <v>1.6153225806451612</v>
      </c>
      <c r="H31" s="12">
        <f>Январь!H31+Февраль!H31+Март!H31</f>
        <v>2.0162298387096773</v>
      </c>
      <c r="I31" s="12">
        <f>Январь!I31+Февраль!I31+Март!I31</f>
        <v>1.4033266129032258</v>
      </c>
      <c r="J31" s="12">
        <f>Январь!J31+Февраль!J31+Март!J31</f>
        <v>1.8656250000000001</v>
      </c>
    </row>
    <row r="32" spans="4:10" x14ac:dyDescent="0.35">
      <c r="D32" t="s">
        <v>138</v>
      </c>
      <c r="E32" t="s">
        <v>186</v>
      </c>
      <c r="F32" t="s">
        <v>134</v>
      </c>
      <c r="G32" s="12">
        <f>Январь!G32+Февраль!G32+Март!G32</f>
        <v>0</v>
      </c>
      <c r="H32" s="12">
        <f>Январь!H32+Февраль!H32+Март!H32</f>
        <v>0</v>
      </c>
      <c r="I32" s="12">
        <f>Январь!I32+Февраль!I32+Март!I32</f>
        <v>0</v>
      </c>
      <c r="J32" s="12">
        <f>Январь!J32+Февраль!J32+Март!J32</f>
        <v>0</v>
      </c>
    </row>
    <row r="33" spans="4:10" x14ac:dyDescent="0.35">
      <c r="D33" t="s">
        <v>198</v>
      </c>
      <c r="E33" t="s">
        <v>188</v>
      </c>
      <c r="F33" t="s">
        <v>134</v>
      </c>
      <c r="G33" s="12">
        <f>Январь!G33+Февраль!G33+Март!G33</f>
        <v>0</v>
      </c>
      <c r="H33" s="12">
        <f>Январь!H33+Февраль!H33+Март!H33</f>
        <v>0</v>
      </c>
      <c r="I33" s="12">
        <f>Январь!I33+Февраль!I33+Март!I33</f>
        <v>0</v>
      </c>
      <c r="J33" s="12">
        <f>Январь!J33+Февраль!J33+Март!J33</f>
        <v>0</v>
      </c>
    </row>
    <row r="34" spans="4:10" x14ac:dyDescent="0.35">
      <c r="D34" t="s">
        <v>122</v>
      </c>
      <c r="E34" t="s">
        <v>199</v>
      </c>
      <c r="F34" t="s">
        <v>134</v>
      </c>
      <c r="G34" s="12">
        <f>Январь!G34+Февраль!G34+Март!G34</f>
        <v>1.292258064516133E-2</v>
      </c>
      <c r="H34" s="12">
        <f>Январь!H34+Февраль!H34+Март!H34</f>
        <v>1.6129838709677435E-2</v>
      </c>
      <c r="I34" s="12">
        <f>Январь!I34+Февраль!I34+Март!I34</f>
        <v>1.1226612903225797E-2</v>
      </c>
      <c r="J34" s="12">
        <f>Январь!J34+Февраль!J34+Март!J34</f>
        <v>1.4924999999999966E-2</v>
      </c>
    </row>
    <row r="35" spans="4:10" x14ac:dyDescent="0.35">
      <c r="D35" t="s">
        <v>200</v>
      </c>
      <c r="E35" t="s">
        <v>201</v>
      </c>
      <c r="F35" t="s">
        <v>134</v>
      </c>
      <c r="G35" s="12">
        <f>Январь!G35+Февраль!G35+Март!G35</f>
        <v>0</v>
      </c>
      <c r="H35" s="12">
        <f>Январь!H35+Февраль!H35+Март!H35</f>
        <v>0</v>
      </c>
      <c r="I35" s="12">
        <f>Январь!I35+Февраль!I35+Март!I35</f>
        <v>0</v>
      </c>
      <c r="J35" s="12">
        <f>Январь!J35+Февраль!J35+Март!J35</f>
        <v>0</v>
      </c>
    </row>
    <row r="36" spans="4:10" x14ac:dyDescent="0.35">
      <c r="D36" t="s">
        <v>202</v>
      </c>
      <c r="E36" t="s">
        <v>203</v>
      </c>
      <c r="F36" t="s">
        <v>134</v>
      </c>
      <c r="G36" s="12">
        <f>Январь!G36+Февраль!G36+Март!G36</f>
        <v>1.292258064516133E-2</v>
      </c>
      <c r="H36" s="12">
        <f>Январь!H36+Февраль!H36+Март!H36</f>
        <v>1.6129838709677435E-2</v>
      </c>
      <c r="I36" s="12">
        <f>Январь!I36+Февраль!I36+Март!I36</f>
        <v>1.1226612903225797E-2</v>
      </c>
      <c r="J36" s="12">
        <f>Январь!J36+Февраль!J36+Март!J36</f>
        <v>1.4924999999999966E-2</v>
      </c>
    </row>
    <row r="37" spans="4:10" x14ac:dyDescent="0.35">
      <c r="D37" t="s">
        <v>204</v>
      </c>
      <c r="E37" t="s">
        <v>205</v>
      </c>
      <c r="F37" t="s">
        <v>135</v>
      </c>
      <c r="G37" s="12" t="e">
        <f ca="1">nerr(G36/G31*100)</f>
        <v>#NAME?</v>
      </c>
      <c r="H37" s="12" t="e">
        <f ca="1">nerr(H36/H31*100)</f>
        <v>#NAME?</v>
      </c>
      <c r="I37" s="12" t="e">
        <f ca="1">nerr(I36/I31*100)</f>
        <v>#NAME?</v>
      </c>
      <c r="J37" s="12" t="e">
        <f ca="1">nerr(J36/J31*100)</f>
        <v>#NAME?</v>
      </c>
    </row>
    <row r="38" spans="4:10" x14ac:dyDescent="0.35">
      <c r="D38" t="s">
        <v>123</v>
      </c>
      <c r="E38" t="s">
        <v>206</v>
      </c>
      <c r="F38" t="s">
        <v>134</v>
      </c>
      <c r="G38" s="12">
        <f>Январь!G38+Февраль!G38+Март!G38</f>
        <v>4.0500000000000036E-2</v>
      </c>
      <c r="H38" s="12">
        <f>Январь!H38+Февраль!H38+Март!H38</f>
        <v>5.4500000000000104E-2</v>
      </c>
      <c r="I38" s="12">
        <f>Январь!I38+Февраль!I38+Март!I38</f>
        <v>4.7900000000000054E-2</v>
      </c>
      <c r="J38" s="12">
        <f>Январь!J38+Февраль!J38+Март!J38</f>
        <v>0.19930000000000014</v>
      </c>
    </row>
    <row r="39" spans="4:10" x14ac:dyDescent="0.35">
      <c r="D39" t="s">
        <v>207</v>
      </c>
      <c r="E39" t="s">
        <v>176</v>
      </c>
      <c r="F39" t="s">
        <v>134</v>
      </c>
      <c r="G39" s="12">
        <f>Январь!G39+Февраль!G39+Март!G39</f>
        <v>0</v>
      </c>
      <c r="H39" s="12">
        <f>Январь!H39+Февраль!H39+Март!H39</f>
        <v>0</v>
      </c>
      <c r="I39" s="12">
        <f>Январь!I39+Февраль!I39+Март!I39</f>
        <v>0</v>
      </c>
      <c r="J39" s="12">
        <f>Январь!J39+Февраль!J39+Март!J39</f>
        <v>0</v>
      </c>
    </row>
    <row r="40" spans="4:10" x14ac:dyDescent="0.35">
      <c r="D40" t="s">
        <v>208</v>
      </c>
      <c r="E40" t="s">
        <v>209</v>
      </c>
      <c r="F40" t="s">
        <v>134</v>
      </c>
      <c r="G40" s="12">
        <f>Январь!G40+Февраль!G40+Март!G40</f>
        <v>0</v>
      </c>
      <c r="H40" s="12">
        <f>Январь!H40+Февраль!H40+Март!H40</f>
        <v>0</v>
      </c>
      <c r="I40" s="12">
        <f>Январь!I40+Февраль!I40+Март!I40</f>
        <v>0</v>
      </c>
      <c r="J40" s="12">
        <f>Январь!J40+Февраль!J40+Март!J40</f>
        <v>0</v>
      </c>
    </row>
    <row r="41" spans="4:10" x14ac:dyDescent="0.35">
      <c r="D41" t="s">
        <v>124</v>
      </c>
      <c r="E41" t="s">
        <v>210</v>
      </c>
      <c r="F41" t="s">
        <v>134</v>
      </c>
      <c r="G41" s="12">
        <f>Январь!G41+Февраль!G41+Март!G41</f>
        <v>-1.6023999999999998</v>
      </c>
      <c r="H41" s="12">
        <f>Январь!H41+Февраль!H41+Март!H41</f>
        <v>-2.0000999999999998</v>
      </c>
      <c r="I41" s="12">
        <f>Январь!I41+Февраль!I41+Март!I41</f>
        <v>-1.3921000000000001</v>
      </c>
      <c r="J41" s="12">
        <f>Январь!J41+Февраль!J41+Март!J41</f>
        <v>-1.8506999999999998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2">
        <f>Январь!G42+Февраль!G42+Март!G42</f>
        <v>0</v>
      </c>
      <c r="H42" s="12">
        <f>Январь!H42+Февраль!H42+Март!H42</f>
        <v>0</v>
      </c>
      <c r="I42" s="12">
        <f>Январь!I42+Февраль!I42+Март!I42</f>
        <v>0</v>
      </c>
      <c r="J42" s="12">
        <f>Январь!J42+Февраль!J42+Март!J42</f>
        <v>0</v>
      </c>
    </row>
    <row r="43" spans="4:10" x14ac:dyDescent="0.35">
      <c r="D43" t="s">
        <v>212</v>
      </c>
      <c r="E43" t="s">
        <v>180</v>
      </c>
      <c r="F43" t="s">
        <v>134</v>
      </c>
      <c r="G43" s="12">
        <f>Январь!G43+Февраль!G43+Март!G43</f>
        <v>1.6023999999999998</v>
      </c>
      <c r="H43" s="12">
        <f>Январь!H43+Февраль!H43+Март!H43</f>
        <v>2.0000999999999998</v>
      </c>
      <c r="I43" s="12">
        <f>Январь!I43+Февраль!I43+Март!I43</f>
        <v>1.3921000000000001</v>
      </c>
      <c r="J43" s="12">
        <f>Январь!J43+Февраль!J43+Март!J43</f>
        <v>1.8506999999999998</v>
      </c>
    </row>
    <row r="44" spans="4:10" x14ac:dyDescent="0.35">
      <c r="D44" t="s">
        <v>213</v>
      </c>
      <c r="E44" t="s">
        <v>181</v>
      </c>
      <c r="F44" t="s">
        <v>134</v>
      </c>
      <c r="G44" s="12">
        <f>Январь!G44+Февраль!G44+Март!G44</f>
        <v>0</v>
      </c>
      <c r="H44" s="12">
        <f>Январь!H44+Февраль!H44+Март!H44</f>
        <v>0</v>
      </c>
      <c r="I44" s="12">
        <f>Январь!I44+Февраль!I44+Март!I44</f>
        <v>0</v>
      </c>
      <c r="J44" s="12">
        <f>Январь!J44+Февраль!J44+Март!J44</f>
        <v>0</v>
      </c>
    </row>
    <row r="45" spans="4:10" x14ac:dyDescent="0.35">
      <c r="D45" t="s">
        <v>214</v>
      </c>
      <c r="E45" t="s">
        <v>183</v>
      </c>
      <c r="F45" t="s">
        <v>134</v>
      </c>
      <c r="G45" s="12">
        <f>Январь!G45+Февраль!G45+Март!G45</f>
        <v>0</v>
      </c>
      <c r="H45" s="12">
        <f>Январь!H45+Февраль!H45+Март!H45</f>
        <v>0</v>
      </c>
      <c r="I45" s="12">
        <f>Январь!I45+Февраль!I45+Март!I45</f>
        <v>0</v>
      </c>
      <c r="J45" s="12">
        <f>Январь!J45+Февраль!J45+Март!J45</f>
        <v>0</v>
      </c>
    </row>
    <row r="46" spans="4:10" x14ac:dyDescent="0.35">
      <c r="D46" t="s">
        <v>125</v>
      </c>
      <c r="E46" t="s">
        <v>215</v>
      </c>
      <c r="F46" t="s">
        <v>134</v>
      </c>
      <c r="G46" s="12">
        <f>Январь!G46+Февраль!G46+Март!G46</f>
        <v>0</v>
      </c>
      <c r="H46" s="12">
        <f>Январь!H46+Февраль!H46+Март!H46</f>
        <v>0</v>
      </c>
      <c r="I46" s="12">
        <f>Январь!I46+Февраль!I46+Март!I46</f>
        <v>0</v>
      </c>
      <c r="J46" s="12">
        <f>Январь!J46+Февраль!J46+Март!J46</f>
        <v>0</v>
      </c>
    </row>
    <row r="47" spans="4:10" x14ac:dyDescent="0.35">
      <c r="D47" t="s">
        <v>216</v>
      </c>
      <c r="E47" t="s">
        <v>217</v>
      </c>
      <c r="F47" t="s">
        <v>134</v>
      </c>
      <c r="G47" s="12">
        <f>Январь!G47+Февраль!G47+Март!G47</f>
        <v>0</v>
      </c>
      <c r="H47" s="12">
        <f>Январь!H47+Февраль!H47+Март!H47</f>
        <v>0</v>
      </c>
      <c r="I47" s="12">
        <f>Январь!I47+Февраль!I47+Март!I47</f>
        <v>0</v>
      </c>
      <c r="J47" s="12">
        <f>Январь!J47+Февраль!J47+Март!J47</f>
        <v>0</v>
      </c>
    </row>
    <row r="48" spans="4:10" x14ac:dyDescent="0.35">
      <c r="D48" t="s">
        <v>218</v>
      </c>
      <c r="E48" t="s">
        <v>219</v>
      </c>
      <c r="F48" t="s">
        <v>134</v>
      </c>
      <c r="G48" s="12">
        <f>Январь!G48+Февраль!G48+Март!G48</f>
        <v>0</v>
      </c>
      <c r="H48" s="12">
        <f>Январь!H48+Февраль!H48+Март!H48</f>
        <v>0</v>
      </c>
      <c r="I48" s="12">
        <f>Январь!I48+Февраль!I48+Март!I48</f>
        <v>0</v>
      </c>
      <c r="J48" s="12">
        <f>Январь!J48+Февраль!J48+Март!J48</f>
        <v>0</v>
      </c>
    </row>
    <row r="49" spans="4:10" x14ac:dyDescent="0.35">
      <c r="D49" t="s">
        <v>126</v>
      </c>
      <c r="E49" t="s">
        <v>302</v>
      </c>
      <c r="F49" t="s">
        <v>137</v>
      </c>
      <c r="G49" s="12">
        <f>Январь!G49+Февраль!G49+Март!G49</f>
        <v>0</v>
      </c>
      <c r="H49" s="12">
        <f>Январь!H49+Февраль!H49+Март!H49</f>
        <v>0</v>
      </c>
      <c r="I49" s="12">
        <f>Январь!I49+Февраль!I49+Март!I49</f>
        <v>0</v>
      </c>
      <c r="J49" s="12">
        <f>Январь!J49+Февраль!J49+Март!J49</f>
        <v>0</v>
      </c>
    </row>
    <row r="50" spans="4:10" x14ac:dyDescent="0.35">
      <c r="D50" t="s">
        <v>127</v>
      </c>
      <c r="E50" t="s">
        <v>303</v>
      </c>
      <c r="F50" t="s">
        <v>137</v>
      </c>
      <c r="G50" s="12">
        <f>Январь!G50+Февраль!G50+Март!G50</f>
        <v>0</v>
      </c>
      <c r="H50" s="12">
        <f>Январь!H50+Февраль!H50+Март!H50</f>
        <v>0</v>
      </c>
      <c r="I50" s="12">
        <f>Январь!I50+Февраль!I50+Март!I50</f>
        <v>0</v>
      </c>
      <c r="J50" s="12">
        <f>Январь!J50+Февраль!J50+Март!J50</f>
        <v>0</v>
      </c>
    </row>
    <row r="51" spans="4:10" x14ac:dyDescent="0.35">
      <c r="D51" t="s">
        <v>128</v>
      </c>
      <c r="E51" t="s">
        <v>310</v>
      </c>
      <c r="F51" t="s">
        <v>137</v>
      </c>
      <c r="G51" s="12">
        <f>Январь!G51+Февраль!G51+Март!G51</f>
        <v>0</v>
      </c>
      <c r="H51" s="12">
        <f>Январь!H51+Февраль!H51+Март!H51</f>
        <v>0</v>
      </c>
      <c r="I51" s="12">
        <f>Январь!I51+Февраль!I51+Март!I51</f>
        <v>0</v>
      </c>
      <c r="J51" s="12">
        <f>Январь!J51+Февраль!J51+Март!J51</f>
        <v>0</v>
      </c>
    </row>
    <row r="52" spans="4:10" x14ac:dyDescent="0.35">
      <c r="D52" t="s">
        <v>387</v>
      </c>
      <c r="E52" t="s">
        <v>385</v>
      </c>
      <c r="F52" t="s">
        <v>137</v>
      </c>
      <c r="G52" s="12">
        <f>Январь!G52+Февраль!G52+Март!G52</f>
        <v>0</v>
      </c>
      <c r="H52" s="12">
        <f>Январь!H52+Февраль!H52+Март!H52</f>
        <v>0</v>
      </c>
      <c r="I52" s="12">
        <f>Январь!I52+Февраль!I52+Март!I52</f>
        <v>0</v>
      </c>
      <c r="J52" s="12">
        <f>Январь!J52+Февраль!J52+Март!J52</f>
        <v>0</v>
      </c>
    </row>
    <row r="53" spans="4:10" x14ac:dyDescent="0.35">
      <c r="D53" t="s">
        <v>129</v>
      </c>
      <c r="E53" t="s">
        <v>304</v>
      </c>
      <c r="F53" t="s">
        <v>137</v>
      </c>
      <c r="G53" s="12">
        <f>Январь!G53+Февраль!G53+Март!G53</f>
        <v>0</v>
      </c>
      <c r="H53" s="12">
        <f>Январь!H53+Февраль!H53+Март!H53</f>
        <v>0</v>
      </c>
      <c r="I53" s="12">
        <f>Январь!I53+Февраль!I53+Март!I53</f>
        <v>0</v>
      </c>
      <c r="J53" s="12">
        <f>Январь!J53+Февраль!J53+Март!J53</f>
        <v>0</v>
      </c>
    </row>
    <row r="54" spans="4:10" x14ac:dyDescent="0.35">
      <c r="D54" t="s">
        <v>130</v>
      </c>
      <c r="E54" t="s">
        <v>309</v>
      </c>
      <c r="F54" t="s">
        <v>137</v>
      </c>
      <c r="G54" s="12">
        <f>G51-G53</f>
        <v>0</v>
      </c>
      <c r="H54" s="12">
        <f>H51-H53</f>
        <v>0</v>
      </c>
      <c r="I54" s="12">
        <f>I51-I53</f>
        <v>0</v>
      </c>
      <c r="J54" s="12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 s="12">
        <f>Январь!G55+Февраль!G55+Март!G55</f>
        <v>0</v>
      </c>
      <c r="H55" s="12">
        <f>Январь!H55+Февраль!H55+Март!H55</f>
        <v>0</v>
      </c>
      <c r="I55" s="12">
        <f>Январь!I55+Февраль!I55+Март!I55</f>
        <v>0</v>
      </c>
      <c r="J55" s="12">
        <f>Январь!J55+Февраль!J55+Март!J55</f>
        <v>0</v>
      </c>
    </row>
    <row r="56" spans="4:10" x14ac:dyDescent="0.35">
      <c r="D56" t="s">
        <v>386</v>
      </c>
      <c r="E56" t="s">
        <v>306</v>
      </c>
      <c r="F56" t="s">
        <v>307</v>
      </c>
      <c r="G56" s="12">
        <f>(Январь!G56+Февраль!G56+Март!G56)/3</f>
        <v>0</v>
      </c>
      <c r="H56" s="12">
        <f>(Январь!H56+Февраль!H56+Март!H56)/3</f>
        <v>0</v>
      </c>
      <c r="I56" s="12">
        <f>(Январь!I56+Февраль!I56+Март!I56)/3</f>
        <v>0</v>
      </c>
      <c r="J56" s="12">
        <f>(Январь!J56+Февраль!J56+Март!J56)/3</f>
        <v>0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222</v>
      </c>
      <c r="G59">
        <f>Январь!G59+Февраль!G59+Март!G59</f>
        <v>0</v>
      </c>
      <c r="H59">
        <f>Январь!H59+Февраль!H59+Март!H59</f>
        <v>0</v>
      </c>
      <c r="I59">
        <f>Январь!I59+Февраль!I59+Март!I59</f>
        <v>0</v>
      </c>
      <c r="J59">
        <f>Январь!J59+Февраль!J59+Март!J59</f>
        <v>0</v>
      </c>
    </row>
    <row r="60" spans="4:10" x14ac:dyDescent="0.35">
      <c r="D60" t="s">
        <v>141</v>
      </c>
      <c r="E60" t="s">
        <v>223</v>
      </c>
      <c r="G60">
        <f>Январь!G60+Февраль!G60+Март!G60</f>
        <v>0</v>
      </c>
      <c r="H60">
        <f>Январь!H60+Февраль!H60+Март!H60</f>
        <v>0</v>
      </c>
      <c r="I60">
        <f>Январь!I60+Февраль!I60+Март!I60</f>
        <v>0</v>
      </c>
      <c r="J60">
        <f>Январь!J60+Февраль!J60+Март!J60</f>
        <v>0</v>
      </c>
    </row>
    <row r="61" spans="4:10" x14ac:dyDescent="0.35">
      <c r="D61" t="s">
        <v>224</v>
      </c>
      <c r="E61" t="s">
        <v>225</v>
      </c>
      <c r="F61" t="s">
        <v>226</v>
      </c>
      <c r="G61">
        <f>Январь!G61+Февраль!G61+Март!G61</f>
        <v>0</v>
      </c>
      <c r="H61">
        <f>Январь!H61+Февраль!H61+Март!H61</f>
        <v>0</v>
      </c>
      <c r="I61">
        <f>Январь!I61+Февраль!I61+Март!I61</f>
        <v>0</v>
      </c>
      <c r="J61">
        <f>Январь!J61+Февраль!J61+Март!J61</f>
        <v>0</v>
      </c>
    </row>
    <row r="62" spans="4:10" x14ac:dyDescent="0.35">
      <c r="D62" t="s">
        <v>227</v>
      </c>
      <c r="E62" t="s">
        <v>228</v>
      </c>
      <c r="F62" t="s">
        <v>226</v>
      </c>
      <c r="G62">
        <f>Январь!G62+Февраль!G62+Март!G62</f>
        <v>0</v>
      </c>
      <c r="H62">
        <f>Январь!H62+Февраль!H62+Март!H62</f>
        <v>0</v>
      </c>
      <c r="I62">
        <f>Январь!I62+Февраль!I62+Март!I62</f>
        <v>0</v>
      </c>
      <c r="J62">
        <f>Январь!J62+Февраль!J62+Март!J62</f>
        <v>0</v>
      </c>
    </row>
    <row r="63" spans="4:10" x14ac:dyDescent="0.35">
      <c r="D63" t="s">
        <v>229</v>
      </c>
      <c r="E63" t="s">
        <v>230</v>
      </c>
      <c r="F63" t="s">
        <v>231</v>
      </c>
      <c r="G63">
        <f>Январь!G63+Февраль!G63+Март!G63</f>
        <v>0</v>
      </c>
      <c r="H63">
        <f>Январь!H63+Февраль!H63+Март!H63</f>
        <v>0</v>
      </c>
      <c r="I63">
        <f>Январь!I63+Февраль!I63+Март!I63</f>
        <v>0</v>
      </c>
      <c r="J63">
        <f>Январь!J63+Февраль!J63+Март!J63</f>
        <v>0</v>
      </c>
    </row>
    <row r="64" spans="4:10" x14ac:dyDescent="0.35">
      <c r="D64" t="s">
        <v>232</v>
      </c>
      <c r="F64" t="s">
        <v>226</v>
      </c>
      <c r="G64">
        <f>Январь!G64+Февраль!G64+Март!G64</f>
        <v>0</v>
      </c>
      <c r="H64">
        <f>Январь!H64+Февраль!H64+Март!H64</f>
        <v>0</v>
      </c>
      <c r="I64">
        <f>Январь!I64+Февраль!I64+Март!I64</f>
        <v>0</v>
      </c>
      <c r="J64">
        <f>Январь!J64+Февраль!J64+Март!J64</f>
        <v>0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77:J77"/>
    <mergeCell ref="D78:J78"/>
    <mergeCell ref="D72:E72"/>
    <mergeCell ref="D6:F6"/>
    <mergeCell ref="D7:F7"/>
    <mergeCell ref="F75:G75"/>
    <mergeCell ref="F72:G72"/>
    <mergeCell ref="D75:E75"/>
  </mergeCells>
  <phoneticPr fontId="0" type="noConversion"/>
  <dataValidations count="2">
    <dataValidation type="decimal" allowBlank="1" showInputMessage="1" showErrorMessage="1" sqref="G59:J68 G11:J57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rowBreaks count="1" manualBreakCount="1">
    <brk id="40" min="3" max="1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27" activePane="bottomRight" state="frozen"/>
      <selection activeCell="D6" sqref="D6:F7"/>
      <selection pane="topRight" activeCell="D6" sqref="D6:F7"/>
      <selection pane="bottomLeft" activeCell="D6" sqref="D6:F7"/>
      <selection pane="bottomRight" activeCell="H33" sqref="H33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250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 G1</f>
        <v>Лыковская ГЭС. II квартал</v>
      </c>
      <c r="E7" s="38"/>
      <c r="F7" s="38"/>
    </row>
    <row r="8" spans="4:10" x14ac:dyDescent="0.35">
      <c r="J8" t="str">
        <f>"Форма 4 ("&amp;G1&amp;")"</f>
        <v>Форма 4 (II квартал)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II квартал 2023</v>
      </c>
      <c r="H9" t="str">
        <f>"Факт " &amp;$G$1&amp;" "&amp; god-1</f>
        <v>Факт II квартал 2023</v>
      </c>
      <c r="I9" t="str">
        <f>"План " &amp;$G$1&amp;" "&amp;god-0</f>
        <v>План II квартал 2024</v>
      </c>
      <c r="J9" t="str">
        <f>"План " &amp;$G$1&amp;" "&amp; god+1</f>
        <v>План II квартал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>
        <f>(Апрель!G11+Май!G11+Июнь!G11)/3</f>
        <v>1.22</v>
      </c>
      <c r="H11">
        <f>(Апрель!H11+Май!H11+Июнь!H11)/3</f>
        <v>1.22</v>
      </c>
      <c r="I11">
        <f>(Апрель!I11+Май!I11+Июнь!I11)/3</f>
        <v>1.22</v>
      </c>
      <c r="J11">
        <f>(Апрель!J11+Май!J11+Июнь!J11)/3</f>
        <v>1.22</v>
      </c>
    </row>
    <row r="12" spans="4:10" x14ac:dyDescent="0.35">
      <c r="D12" t="s">
        <v>92</v>
      </c>
      <c r="E12" t="s">
        <v>173</v>
      </c>
      <c r="F12" t="s">
        <v>172</v>
      </c>
      <c r="G12">
        <f>(Апрель!G12+Май!G12+Июнь!G12)/3</f>
        <v>1.22</v>
      </c>
      <c r="H12">
        <f>(Апрель!H12+Май!H12+Июнь!H12)/3</f>
        <v>1.22</v>
      </c>
      <c r="I12">
        <f>(Апрель!I12+Май!I12+Июнь!I12)/3</f>
        <v>1.22</v>
      </c>
      <c r="J12">
        <f>(Апрель!J12+Май!J12+Июнь!J12)/3</f>
        <v>1.22</v>
      </c>
    </row>
    <row r="13" spans="4:10" x14ac:dyDescent="0.35">
      <c r="D13" t="s">
        <v>93</v>
      </c>
      <c r="E13" t="s">
        <v>174</v>
      </c>
      <c r="F13" t="s">
        <v>172</v>
      </c>
      <c r="G13">
        <f>(Апрель!G13+Май!G13+Июнь!G13)/3</f>
        <v>1.22</v>
      </c>
      <c r="H13">
        <f>(Апрель!H13+Май!H13+Июнь!H13)/3</f>
        <v>1.22</v>
      </c>
      <c r="I13">
        <f>(Апрель!I13+Май!I13+Июнь!I13)/3</f>
        <v>1.22</v>
      </c>
      <c r="J13">
        <f>(Апрель!J13+Май!J13+Июнь!J13)/3</f>
        <v>1.22</v>
      </c>
    </row>
    <row r="14" spans="4:10" x14ac:dyDescent="0.35">
      <c r="D14" t="s">
        <v>94</v>
      </c>
      <c r="E14" t="s">
        <v>175</v>
      </c>
      <c r="F14" t="s">
        <v>172</v>
      </c>
      <c r="G14" s="12">
        <f>(Апрель!G14+Май!G14+Июнь!G14)/3</f>
        <v>1.1016639206844722E-2</v>
      </c>
      <c r="H14" s="12">
        <f>(Апрель!H14+Май!H14+Июнь!H14)/3</f>
        <v>1.4173495009056999E-2</v>
      </c>
      <c r="I14" s="12">
        <f>(Апрель!I14+Май!I14+Июнь!I14)/3</f>
        <v>1.3630754037075594E-2</v>
      </c>
      <c r="J14" s="12">
        <f>(Апрель!J14+Май!J14+Июнь!J14)/3</f>
        <v>9.4630966007630976E-2</v>
      </c>
    </row>
    <row r="15" spans="4:10" x14ac:dyDescent="0.35">
      <c r="D15" t="s">
        <v>136</v>
      </c>
      <c r="E15" t="s">
        <v>176</v>
      </c>
      <c r="F15" t="s">
        <v>172</v>
      </c>
      <c r="G15" s="12">
        <f>(Апрель!G15+Май!G15+Июнь!G15)/3</f>
        <v>0</v>
      </c>
      <c r="H15" s="12">
        <f>(Апрель!H15+Май!H15+Июнь!H15)/3</f>
        <v>0</v>
      </c>
      <c r="I15" s="12">
        <f>(Апрель!I15+Май!I15+Июнь!I15)/3</f>
        <v>0</v>
      </c>
      <c r="J15" s="12">
        <f>(Апрель!J15+Май!J15+Июнь!J15)/3</f>
        <v>0</v>
      </c>
    </row>
    <row r="16" spans="4:10" x14ac:dyDescent="0.35">
      <c r="D16" t="s">
        <v>115</v>
      </c>
      <c r="E16" t="s">
        <v>177</v>
      </c>
      <c r="F16" t="s">
        <v>172</v>
      </c>
      <c r="G16" s="12">
        <f>(Апрель!G16+Май!G16+Июнь!G16)/3</f>
        <v>-1.2089833607931553</v>
      </c>
      <c r="H16" s="12">
        <f>(Апрель!H16+Май!H16+Июнь!H16)/3</f>
        <v>-1.2058265049909429</v>
      </c>
      <c r="I16" s="12">
        <f>(Апрель!I16+Май!I16+Июнь!I16)/3</f>
        <v>-1.2063692459629245</v>
      </c>
      <c r="J16" s="12">
        <f>(Апрель!J16+Май!J16+Июнь!J16)/3</f>
        <v>-1.1253690339923688</v>
      </c>
    </row>
    <row r="17" spans="4:10" x14ac:dyDescent="0.35">
      <c r="D17" t="s">
        <v>117</v>
      </c>
      <c r="E17" t="s">
        <v>178</v>
      </c>
      <c r="F17" t="s">
        <v>172</v>
      </c>
      <c r="G17" s="12">
        <f>(Апрель!G17+Май!G17+Июнь!G17)/3</f>
        <v>0</v>
      </c>
      <c r="H17" s="12">
        <f>(Апрель!H17+Май!H17+Июнь!H17)/3</f>
        <v>0</v>
      </c>
      <c r="I17" s="12">
        <f>(Апрель!I17+Май!I17+Июнь!I17)/3</f>
        <v>0</v>
      </c>
      <c r="J17" s="12">
        <f>(Апрель!J17+Май!J17+Июнь!J17)/3</f>
        <v>0</v>
      </c>
    </row>
    <row r="18" spans="4:10" x14ac:dyDescent="0.35">
      <c r="D18" t="s">
        <v>179</v>
      </c>
      <c r="E18" t="s">
        <v>180</v>
      </c>
      <c r="F18" t="s">
        <v>172</v>
      </c>
      <c r="G18" s="12">
        <f>(Апрель!G18+Май!G18+Июнь!G18)/3</f>
        <v>1.2089833607931553</v>
      </c>
      <c r="H18" s="12">
        <f>(Апрель!H18+Май!H18+Июнь!H18)/3</f>
        <v>1.2058265049909429</v>
      </c>
      <c r="I18" s="12">
        <f>(Апрель!I18+Май!I18+Июнь!I18)/3</f>
        <v>1.2063692459629245</v>
      </c>
      <c r="J18" s="12">
        <f>(Апрель!J18+Май!J18+Июнь!J18)/3</f>
        <v>1.1253690339923688</v>
      </c>
    </row>
    <row r="19" spans="4:10" x14ac:dyDescent="0.35">
      <c r="D19" t="s">
        <v>118</v>
      </c>
      <c r="E19" t="s">
        <v>181</v>
      </c>
      <c r="F19" t="s">
        <v>172</v>
      </c>
      <c r="G19" s="12">
        <f>(Апрель!G19+Май!G19+Июнь!G19)/3</f>
        <v>0</v>
      </c>
      <c r="H19" s="12">
        <f>(Апрель!H19+Май!H19+Июнь!H19)/3</f>
        <v>0</v>
      </c>
      <c r="I19" s="12">
        <f>(Апрель!I19+Май!I19+Июнь!I19)/3</f>
        <v>0</v>
      </c>
      <c r="J19" s="12">
        <f>(Апрель!J19+Май!J19+Июнь!J19)/3</f>
        <v>0</v>
      </c>
    </row>
    <row r="20" spans="4:10" x14ac:dyDescent="0.35">
      <c r="D20" t="s">
        <v>182</v>
      </c>
      <c r="E20" t="s">
        <v>183</v>
      </c>
      <c r="F20" t="s">
        <v>172</v>
      </c>
      <c r="G20" s="12">
        <f>(Апрель!G20+Май!G20+Июнь!G20)/3</f>
        <v>0</v>
      </c>
      <c r="H20" s="12">
        <f>(Апрель!H20+Май!H20+Июнь!H20)/3</f>
        <v>0</v>
      </c>
      <c r="I20" s="12">
        <f>(Апрель!I20+Май!I20+Июнь!I20)/3</f>
        <v>0</v>
      </c>
      <c r="J20" s="12">
        <f>(Апрель!J20+Май!J20+Июнь!J20)/3</f>
        <v>0</v>
      </c>
    </row>
    <row r="21" spans="4:10" x14ac:dyDescent="0.35">
      <c r="D21" t="s">
        <v>383</v>
      </c>
      <c r="E21" t="s">
        <v>395</v>
      </c>
      <c r="F21" t="s">
        <v>134</v>
      </c>
      <c r="G21" s="12"/>
      <c r="H21" s="12"/>
      <c r="I21" s="12"/>
      <c r="J21" s="12">
        <f>Апрель!J21+Май!J21+Июнь!J21</f>
        <v>0</v>
      </c>
    </row>
    <row r="22" spans="4:10" x14ac:dyDescent="0.35">
      <c r="D22" t="s">
        <v>119</v>
      </c>
      <c r="E22" t="s">
        <v>184</v>
      </c>
      <c r="F22" t="s">
        <v>134</v>
      </c>
      <c r="G22" s="12">
        <f>Апрель!G22+Май!G22+Июнь!G22</f>
        <v>1.8521999999999998</v>
      </c>
      <c r="H22" s="12">
        <f>Апрель!H22+Май!H22+Июнь!H22</f>
        <v>2.2961</v>
      </c>
      <c r="I22" s="12">
        <f>Апрель!I22+Май!I22+Июнь!I22</f>
        <v>2.3410000000000002</v>
      </c>
      <c r="J22" s="12">
        <f>Апрель!J22+Май!J22+Июнь!J22</f>
        <v>2.2999999999999998</v>
      </c>
    </row>
    <row r="23" spans="4:10" x14ac:dyDescent="0.35">
      <c r="D23" t="s">
        <v>384</v>
      </c>
      <c r="E23" t="s">
        <v>394</v>
      </c>
      <c r="F23" t="s">
        <v>134</v>
      </c>
      <c r="G23" s="12"/>
      <c r="H23" s="12"/>
      <c r="I23" s="12"/>
      <c r="J23" s="12">
        <f>Апрель!J23+Май!J23+Июнь!J23</f>
        <v>2.6644800000000002</v>
      </c>
    </row>
    <row r="24" spans="4:10" x14ac:dyDescent="0.35">
      <c r="D24" t="s">
        <v>185</v>
      </c>
      <c r="E24" t="s">
        <v>186</v>
      </c>
      <c r="F24" t="s">
        <v>134</v>
      </c>
      <c r="G24" s="12">
        <f>Апрель!G24+Май!G24+Июнь!G24</f>
        <v>0</v>
      </c>
      <c r="H24" s="12">
        <f>Апрель!H24+Май!H24+Июнь!H24</f>
        <v>0</v>
      </c>
      <c r="I24" s="12">
        <f>Апрель!I24+Май!I24+Июнь!I24</f>
        <v>0</v>
      </c>
      <c r="J24" s="12">
        <f>Апрель!J24+Май!J24+Июнь!J24</f>
        <v>0</v>
      </c>
    </row>
    <row r="25" spans="4:10" x14ac:dyDescent="0.35">
      <c r="D25" t="s">
        <v>187</v>
      </c>
      <c r="E25" t="s">
        <v>188</v>
      </c>
      <c r="F25" t="s">
        <v>134</v>
      </c>
      <c r="G25" s="12">
        <f>Апрель!G25+Май!G25+Июнь!G25</f>
        <v>0</v>
      </c>
      <c r="H25" s="12">
        <f>Апрель!H25+Май!H25+Июнь!H25</f>
        <v>0</v>
      </c>
      <c r="I25" s="12">
        <f>Апрель!I25+Май!I25+Июнь!I25</f>
        <v>0</v>
      </c>
      <c r="J25" s="12">
        <f>Апрель!J25+Май!J25+Июнь!J25</f>
        <v>0</v>
      </c>
    </row>
    <row r="26" spans="4:10" x14ac:dyDescent="0.35">
      <c r="D26" t="s">
        <v>120</v>
      </c>
      <c r="E26" t="s">
        <v>189</v>
      </c>
      <c r="F26" t="s">
        <v>134</v>
      </c>
      <c r="G26" s="12">
        <f>Апрель!G26+Май!G26+Июнь!G26</f>
        <v>2.4276612903225803E-2</v>
      </c>
      <c r="H26" s="12">
        <f>Апрель!H26+Май!H26+Июнь!H26</f>
        <v>3.1180645161290488E-2</v>
      </c>
      <c r="I26" s="12">
        <f>Апрель!I26+Май!I26+Июнь!I26</f>
        <v>3.0012096774193586E-2</v>
      </c>
      <c r="J26" s="12">
        <f>Апрель!J26+Май!J26+Июнь!J26</f>
        <v>0.20695564516129039</v>
      </c>
    </row>
    <row r="27" spans="4:10" x14ac:dyDescent="0.35">
      <c r="D27" t="s">
        <v>190</v>
      </c>
      <c r="E27" t="s">
        <v>191</v>
      </c>
      <c r="F27" t="s">
        <v>134</v>
      </c>
      <c r="G27" s="12">
        <f>Апрель!G27+Май!G27+Июнь!G27</f>
        <v>2.4276612903225803E-2</v>
      </c>
      <c r="H27" s="12">
        <f>Апрель!H27+Май!H27+Июнь!H27</f>
        <v>3.1180645161290488E-2</v>
      </c>
      <c r="I27" s="12">
        <f>Апрель!I27+Май!I27+Июнь!I27</f>
        <v>3.0012096774193586E-2</v>
      </c>
      <c r="J27" s="12">
        <f>Апрель!J27+Май!J27+Июнь!J27</f>
        <v>0.20695564516129039</v>
      </c>
    </row>
    <row r="28" spans="4:10" x14ac:dyDescent="0.35">
      <c r="D28" t="s">
        <v>192</v>
      </c>
      <c r="E28" t="s">
        <v>193</v>
      </c>
      <c r="F28" t="s">
        <v>135</v>
      </c>
      <c r="G28" s="12" t="e">
        <f ca="1">nerr(G27/G22*100)</f>
        <v>#NAME?</v>
      </c>
      <c r="H28" s="12" t="e">
        <f ca="1">nerr(H27/H22*100)</f>
        <v>#NAME?</v>
      </c>
      <c r="I28" s="12" t="e">
        <f ca="1">nerr(I27/I22*100)</f>
        <v>#NAME?</v>
      </c>
      <c r="J28" s="12" t="e">
        <f ca="1">nerr(J27/J22*100)</f>
        <v>#NAME?</v>
      </c>
    </row>
    <row r="29" spans="4:10" x14ac:dyDescent="0.35">
      <c r="D29" t="s">
        <v>194</v>
      </c>
      <c r="E29" t="s">
        <v>195</v>
      </c>
      <c r="F29" t="s">
        <v>134</v>
      </c>
      <c r="G29" s="12">
        <f>Апрель!G29+Май!G29+Июнь!G29</f>
        <v>0</v>
      </c>
      <c r="H29" s="12">
        <f>Апрель!H29+Май!H29+Июнь!H29</f>
        <v>0</v>
      </c>
      <c r="I29" s="12">
        <f>Апрель!I29+Май!I29+Июнь!I29</f>
        <v>0</v>
      </c>
      <c r="J29" s="12">
        <f>Апрель!J29+Май!J29+Июнь!J29</f>
        <v>0</v>
      </c>
    </row>
    <row r="30" spans="4:10" x14ac:dyDescent="0.35">
      <c r="D30" t="s">
        <v>196</v>
      </c>
      <c r="E30" t="s">
        <v>355</v>
      </c>
      <c r="F30" t="s">
        <v>356</v>
      </c>
      <c r="G30" s="12"/>
      <c r="H30" s="12"/>
      <c r="I30" s="12"/>
      <c r="J30" s="12"/>
    </row>
    <row r="31" spans="4:10" x14ac:dyDescent="0.35">
      <c r="D31" t="s">
        <v>121</v>
      </c>
      <c r="E31" t="s">
        <v>197</v>
      </c>
      <c r="F31" t="s">
        <v>134</v>
      </c>
      <c r="G31" s="12">
        <f>Апрель!G31+Май!G31+Июнь!G31</f>
        <v>1.8279233870967744</v>
      </c>
      <c r="H31" s="12">
        <f>Апрель!H31+Май!H31+Июнь!H31</f>
        <v>2.2649193548387094</v>
      </c>
      <c r="I31" s="12">
        <f>Апрель!I31+Май!I31+Июнь!I31</f>
        <v>2.3109879032258065</v>
      </c>
      <c r="J31" s="12">
        <f>Апрель!J31+Май!J31+Июнь!J31</f>
        <v>2.0930443548387094</v>
      </c>
    </row>
    <row r="32" spans="4:10" x14ac:dyDescent="0.35">
      <c r="D32" t="s">
        <v>138</v>
      </c>
      <c r="E32" t="s">
        <v>186</v>
      </c>
      <c r="F32" t="s">
        <v>134</v>
      </c>
      <c r="G32" s="12">
        <f>Апрель!G32+Май!G32+Июнь!G32</f>
        <v>0</v>
      </c>
      <c r="H32" s="12">
        <f>Апрель!H32+Май!H32+Июнь!H32</f>
        <v>0</v>
      </c>
      <c r="I32" s="12">
        <f>Апрель!I32+Май!I32+Июнь!I32</f>
        <v>0</v>
      </c>
      <c r="J32" s="12">
        <f>Апрель!J32+Май!J32+Июнь!J32</f>
        <v>0</v>
      </c>
    </row>
    <row r="33" spans="4:10" x14ac:dyDescent="0.35">
      <c r="D33" t="s">
        <v>198</v>
      </c>
      <c r="E33" t="s">
        <v>188</v>
      </c>
      <c r="F33" t="s">
        <v>134</v>
      </c>
      <c r="G33" s="12">
        <f>Апрель!G33+Май!G33+Июнь!G33</f>
        <v>0</v>
      </c>
      <c r="H33" s="12">
        <f>Апрель!H33+Май!H33+Июнь!H33</f>
        <v>0</v>
      </c>
      <c r="I33" s="12">
        <f>Апрель!I33+Май!I33+Июнь!I33</f>
        <v>0</v>
      </c>
      <c r="J33" s="12">
        <f>Апрель!J33+Май!J33+Июнь!J33</f>
        <v>0</v>
      </c>
    </row>
    <row r="34" spans="4:10" x14ac:dyDescent="0.35">
      <c r="D34" t="s">
        <v>122</v>
      </c>
      <c r="E34" t="s">
        <v>199</v>
      </c>
      <c r="F34" t="s">
        <v>134</v>
      </c>
      <c r="G34" s="12">
        <f>Апрель!G34+Май!G34+Июнь!G34</f>
        <v>1.4623387096774243E-2</v>
      </c>
      <c r="H34" s="12">
        <f>Апрель!H34+Май!H34+Июнь!H34</f>
        <v>1.8119354838709634E-2</v>
      </c>
      <c r="I34" s="12">
        <f>Апрель!I34+Май!I34+Июнь!I34</f>
        <v>1.8487903225806401E-2</v>
      </c>
      <c r="J34" s="12">
        <f>Апрель!J34+Май!J34+Июнь!J34</f>
        <v>1.674435483870973E-2</v>
      </c>
    </row>
    <row r="35" spans="4:10" x14ac:dyDescent="0.35">
      <c r="D35" t="s">
        <v>200</v>
      </c>
      <c r="E35" t="s">
        <v>201</v>
      </c>
      <c r="F35" t="s">
        <v>134</v>
      </c>
      <c r="G35" s="12">
        <f>Апрель!G35+Май!G35+Июнь!G35</f>
        <v>0</v>
      </c>
      <c r="H35" s="12">
        <f>Апрель!H35+Май!H35+Июнь!H35</f>
        <v>0</v>
      </c>
      <c r="I35" s="12">
        <f>Апрель!I35+Май!I35+Июнь!I35</f>
        <v>0</v>
      </c>
      <c r="J35" s="12">
        <f>Апрель!J35+Май!J35+Июнь!J35</f>
        <v>0</v>
      </c>
    </row>
    <row r="36" spans="4:10" x14ac:dyDescent="0.35">
      <c r="D36" t="s">
        <v>202</v>
      </c>
      <c r="E36" t="s">
        <v>203</v>
      </c>
      <c r="F36" t="s">
        <v>134</v>
      </c>
      <c r="G36" s="12">
        <f>Апрель!G36+Май!G36+Июнь!G36</f>
        <v>1.4623387096774243E-2</v>
      </c>
      <c r="H36" s="12">
        <f>Апрель!H36+Май!H36+Июнь!H36</f>
        <v>1.8119354838709634E-2</v>
      </c>
      <c r="I36" s="12">
        <f>Апрель!I36+Май!I36+Июнь!I36</f>
        <v>1.8487903225806401E-2</v>
      </c>
      <c r="J36" s="12">
        <f>Апрель!J36+Май!J36+Июнь!J36</f>
        <v>1.674435483870973E-2</v>
      </c>
    </row>
    <row r="37" spans="4:10" x14ac:dyDescent="0.35">
      <c r="D37" t="s">
        <v>204</v>
      </c>
      <c r="E37" t="s">
        <v>205</v>
      </c>
      <c r="F37" t="s">
        <v>135</v>
      </c>
      <c r="G37" s="12" t="e">
        <f ca="1">nerr(G36/G31*100)</f>
        <v>#NAME?</v>
      </c>
      <c r="H37" s="12" t="e">
        <f ca="1">nerr(H36/H31*100)</f>
        <v>#NAME?</v>
      </c>
      <c r="I37" s="12" t="e">
        <f ca="1">nerr(I36/I31*100)</f>
        <v>#NAME?</v>
      </c>
      <c r="J37" s="12" t="e">
        <f ca="1">nerr(J36/J31*100)</f>
        <v>#NAME?</v>
      </c>
    </row>
    <row r="38" spans="4:10" x14ac:dyDescent="0.35">
      <c r="D38" t="s">
        <v>123</v>
      </c>
      <c r="E38" t="s">
        <v>206</v>
      </c>
      <c r="F38" t="s">
        <v>134</v>
      </c>
      <c r="G38" s="12">
        <f>Апрель!G38+Май!G38+Июнь!G38</f>
        <v>3.8900000000000046E-2</v>
      </c>
      <c r="H38" s="12">
        <f>Апрель!H38+Май!H38+Июнь!H38</f>
        <v>4.9300000000000122E-2</v>
      </c>
      <c r="I38" s="12">
        <f>Апрель!I38+Май!I38+Июнь!I38</f>
        <v>4.8499999999999988E-2</v>
      </c>
      <c r="J38" s="12">
        <f>Апрель!J38+Май!J38+Июнь!J38</f>
        <v>0.22370000000000012</v>
      </c>
    </row>
    <row r="39" spans="4:10" x14ac:dyDescent="0.35">
      <c r="D39" t="s">
        <v>207</v>
      </c>
      <c r="E39" t="s">
        <v>176</v>
      </c>
      <c r="F39" t="s">
        <v>134</v>
      </c>
      <c r="G39" s="12">
        <f>Апрель!G39+Май!G39+Июнь!G39</f>
        <v>0</v>
      </c>
      <c r="H39" s="12">
        <f>Апрель!H39+Май!H39+Июнь!H39</f>
        <v>0</v>
      </c>
      <c r="I39" s="12">
        <f>Апрель!I39+Май!I39+Июнь!I39</f>
        <v>0</v>
      </c>
      <c r="J39" s="12">
        <f>Апрель!J39+Май!J39+Июнь!J39</f>
        <v>0</v>
      </c>
    </row>
    <row r="40" spans="4:10" x14ac:dyDescent="0.35">
      <c r="D40" t="s">
        <v>208</v>
      </c>
      <c r="E40" t="s">
        <v>209</v>
      </c>
      <c r="F40" t="s">
        <v>134</v>
      </c>
      <c r="G40" s="12">
        <f>Апрель!G40+Май!G40+Июнь!G40</f>
        <v>0</v>
      </c>
      <c r="H40" s="12">
        <f>Апрель!H40+Май!H40+Июнь!H40</f>
        <v>0</v>
      </c>
      <c r="I40" s="12">
        <f>Апрель!I40+Май!I40+Июнь!I40</f>
        <v>0</v>
      </c>
      <c r="J40" s="12">
        <f>Апрель!J40+Май!J40+Июнь!J40</f>
        <v>0</v>
      </c>
    </row>
    <row r="41" spans="4:10" x14ac:dyDescent="0.35">
      <c r="D41" t="s">
        <v>124</v>
      </c>
      <c r="E41" t="s">
        <v>210</v>
      </c>
      <c r="F41" t="s">
        <v>134</v>
      </c>
      <c r="G41" s="12">
        <f>Апрель!G41+Май!G41+Июнь!G41</f>
        <v>-1.8132999999999999</v>
      </c>
      <c r="H41" s="12">
        <f>Апрель!H41+Май!H41+Июнь!H41</f>
        <v>-2.2467999999999999</v>
      </c>
      <c r="I41" s="12">
        <f>Апрель!I41+Май!I41+Июнь!I41</f>
        <v>-2.2925</v>
      </c>
      <c r="J41" s="12">
        <f>Апрель!J41+Май!J41+Июнь!J41</f>
        <v>-2.0762999999999998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2">
        <f>Апрель!G42+Май!G42+Июнь!G42</f>
        <v>0</v>
      </c>
      <c r="H42" s="12">
        <f>Апрель!H42+Май!H42+Июнь!H42</f>
        <v>0</v>
      </c>
      <c r="I42" s="12">
        <f>Апрель!I42+Май!I42+Июнь!I42</f>
        <v>0</v>
      </c>
      <c r="J42" s="12">
        <f>Апрель!J42+Май!J42+Июнь!J42</f>
        <v>0</v>
      </c>
    </row>
    <row r="43" spans="4:10" x14ac:dyDescent="0.35">
      <c r="D43" t="s">
        <v>212</v>
      </c>
      <c r="E43" t="s">
        <v>180</v>
      </c>
      <c r="F43" t="s">
        <v>134</v>
      </c>
      <c r="G43" s="12">
        <f>Апрель!G43+Май!G43+Июнь!G43</f>
        <v>1.8132999999999999</v>
      </c>
      <c r="H43" s="12">
        <f>Апрель!H43+Май!H43+Июнь!H43</f>
        <v>2.2467999999999999</v>
      </c>
      <c r="I43" s="12">
        <f>Апрель!I43+Май!I43+Июнь!I43</f>
        <v>2.2925</v>
      </c>
      <c r="J43" s="12">
        <f>Апрель!J43+Май!J43+Июнь!J43</f>
        <v>2.0762999999999998</v>
      </c>
    </row>
    <row r="44" spans="4:10" x14ac:dyDescent="0.35">
      <c r="D44" t="s">
        <v>213</v>
      </c>
      <c r="E44" t="s">
        <v>181</v>
      </c>
      <c r="F44" t="s">
        <v>134</v>
      </c>
      <c r="G44" s="12">
        <f>Апрель!G44+Май!G44+Июнь!G44</f>
        <v>0</v>
      </c>
      <c r="H44" s="12">
        <f>Апрель!H44+Май!H44+Июнь!H44</f>
        <v>0</v>
      </c>
      <c r="I44" s="12">
        <f>Апрель!I44+Май!I44+Июнь!I44</f>
        <v>0</v>
      </c>
      <c r="J44" s="12">
        <f>Апрель!J44+Май!J44+Июнь!J44</f>
        <v>0</v>
      </c>
    </row>
    <row r="45" spans="4:10" x14ac:dyDescent="0.35">
      <c r="D45" t="s">
        <v>214</v>
      </c>
      <c r="E45" t="s">
        <v>183</v>
      </c>
      <c r="F45" t="s">
        <v>134</v>
      </c>
      <c r="G45" s="12">
        <f>Апрель!G45+Май!G45+Июнь!G45</f>
        <v>0</v>
      </c>
      <c r="H45" s="12">
        <f>Апрель!H45+Май!H45+Июнь!H45</f>
        <v>0</v>
      </c>
      <c r="I45" s="12">
        <f>Апрель!I45+Май!I45+Июнь!I45</f>
        <v>0</v>
      </c>
      <c r="J45" s="12">
        <f>Апрель!J45+Май!J45+Июнь!J45</f>
        <v>0</v>
      </c>
    </row>
    <row r="46" spans="4:10" x14ac:dyDescent="0.35">
      <c r="D46" t="s">
        <v>125</v>
      </c>
      <c r="E46" t="s">
        <v>215</v>
      </c>
      <c r="F46" t="s">
        <v>134</v>
      </c>
      <c r="G46" s="12">
        <f>Апрель!G46+Май!G46+Июнь!G46</f>
        <v>0</v>
      </c>
      <c r="H46" s="12">
        <f>Апрель!H46+Май!H46+Июнь!H46</f>
        <v>0</v>
      </c>
      <c r="I46" s="12">
        <f>Апрель!I46+Май!I46+Июнь!I46</f>
        <v>0</v>
      </c>
      <c r="J46" s="12">
        <f>Апрель!J46+Май!J46+Июнь!J46</f>
        <v>0</v>
      </c>
    </row>
    <row r="47" spans="4:10" x14ac:dyDescent="0.35">
      <c r="D47" t="s">
        <v>216</v>
      </c>
      <c r="E47" t="s">
        <v>217</v>
      </c>
      <c r="F47" t="s">
        <v>134</v>
      </c>
      <c r="G47" s="12">
        <f>Апрель!G47+Май!G47+Июнь!G47</f>
        <v>0</v>
      </c>
      <c r="H47" s="12">
        <f>Апрель!H47+Май!H47+Июнь!H47</f>
        <v>0</v>
      </c>
      <c r="I47" s="12">
        <f>Апрель!I47+Май!I47+Июнь!I47</f>
        <v>0</v>
      </c>
      <c r="J47" s="12">
        <f>Апрель!J47+Май!J47+Июнь!J47</f>
        <v>0</v>
      </c>
    </row>
    <row r="48" spans="4:10" x14ac:dyDescent="0.35">
      <c r="D48" t="s">
        <v>218</v>
      </c>
      <c r="E48" t="s">
        <v>219</v>
      </c>
      <c r="F48" t="s">
        <v>134</v>
      </c>
      <c r="G48" s="12">
        <f>Апрель!G48+Май!G48+Июнь!G48</f>
        <v>0</v>
      </c>
      <c r="H48" s="12">
        <f>Апрель!H48+Май!H48+Июнь!H48</f>
        <v>0</v>
      </c>
      <c r="I48" s="12">
        <f>Апрель!I48+Май!I48+Июнь!I48</f>
        <v>0</v>
      </c>
      <c r="J48" s="12">
        <f>Апрель!J48+Май!J48+Июнь!J48</f>
        <v>0</v>
      </c>
    </row>
    <row r="49" spans="4:10" x14ac:dyDescent="0.35">
      <c r="D49" t="s">
        <v>126</v>
      </c>
      <c r="E49" t="s">
        <v>302</v>
      </c>
      <c r="F49" t="s">
        <v>137</v>
      </c>
      <c r="G49" s="12">
        <f>Апрель!G49+Май!G49+Июнь!G49</f>
        <v>0</v>
      </c>
      <c r="H49" s="12">
        <f>Апрель!H49+Май!H49+Июнь!H49</f>
        <v>0</v>
      </c>
      <c r="I49" s="12">
        <f>Апрель!I49+Май!I49+Июнь!I49</f>
        <v>0</v>
      </c>
      <c r="J49" s="12">
        <f>Апрель!J49+Май!J49+Июнь!J49</f>
        <v>0</v>
      </c>
    </row>
    <row r="50" spans="4:10" x14ac:dyDescent="0.35">
      <c r="D50" t="s">
        <v>127</v>
      </c>
      <c r="E50" t="s">
        <v>303</v>
      </c>
      <c r="F50" t="s">
        <v>137</v>
      </c>
      <c r="G50" s="12">
        <f>Апрель!G50+Май!G50+Июнь!G50</f>
        <v>0</v>
      </c>
      <c r="H50" s="12">
        <f>Апрель!H50+Май!H50+Июнь!H50</f>
        <v>0</v>
      </c>
      <c r="I50" s="12">
        <f>Апрель!I50+Май!I50+Июнь!I50</f>
        <v>0</v>
      </c>
      <c r="J50" s="12">
        <f>Апрель!J50+Май!J50+Июнь!J50</f>
        <v>0</v>
      </c>
    </row>
    <row r="51" spans="4:10" x14ac:dyDescent="0.35">
      <c r="D51" t="s">
        <v>128</v>
      </c>
      <c r="E51" t="s">
        <v>310</v>
      </c>
      <c r="F51" t="s">
        <v>137</v>
      </c>
      <c r="G51" s="12">
        <f>Апрель!G51+Май!G51+Июнь!G51</f>
        <v>0</v>
      </c>
      <c r="H51" s="12">
        <f>Апрель!H51+Май!H51+Июнь!H51</f>
        <v>0</v>
      </c>
      <c r="I51" s="12">
        <f>Апрель!I51+Май!I51+Июнь!I51</f>
        <v>0</v>
      </c>
      <c r="J51" s="12">
        <f>Апрель!J51+Май!J51+Июнь!J51</f>
        <v>0</v>
      </c>
    </row>
    <row r="52" spans="4:10" x14ac:dyDescent="0.35">
      <c r="D52" t="s">
        <v>387</v>
      </c>
      <c r="E52" t="s">
        <v>385</v>
      </c>
      <c r="F52" t="s">
        <v>137</v>
      </c>
      <c r="G52" s="12">
        <f>Апрель!G52+Май!G52+Июнь!G52</f>
        <v>0</v>
      </c>
      <c r="H52" s="12">
        <f>Апрель!H52+Май!H52+Июнь!H52</f>
        <v>0</v>
      </c>
      <c r="I52" s="12">
        <f>Апрель!I52+Май!I52+Июнь!I52</f>
        <v>0</v>
      </c>
      <c r="J52" s="12">
        <f>Апрель!J52+Май!J52+Июнь!J52</f>
        <v>0</v>
      </c>
    </row>
    <row r="53" spans="4:10" x14ac:dyDescent="0.35">
      <c r="D53" t="s">
        <v>129</v>
      </c>
      <c r="E53" t="s">
        <v>304</v>
      </c>
      <c r="F53" t="s">
        <v>137</v>
      </c>
      <c r="G53" s="12">
        <f>Апрель!G53+Май!G53+Июнь!G53</f>
        <v>0</v>
      </c>
      <c r="H53" s="12">
        <f>Апрель!H53+Май!H53+Июнь!H53</f>
        <v>0</v>
      </c>
      <c r="I53" s="12">
        <f>Апрель!I53+Май!I53+Июнь!I53</f>
        <v>0</v>
      </c>
      <c r="J53" s="12">
        <f>Апрель!J53+Май!J53+Июнь!J53</f>
        <v>0</v>
      </c>
    </row>
    <row r="54" spans="4:10" x14ac:dyDescent="0.35">
      <c r="D54" t="s">
        <v>130</v>
      </c>
      <c r="E54" t="s">
        <v>309</v>
      </c>
      <c r="F54" t="s">
        <v>137</v>
      </c>
      <c r="G54" s="12">
        <f>G51-G53</f>
        <v>0</v>
      </c>
      <c r="H54" s="12">
        <f>H51-H53</f>
        <v>0</v>
      </c>
      <c r="I54" s="12">
        <f>I51-I53</f>
        <v>0</v>
      </c>
      <c r="J54" s="12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 s="12">
        <f>Апрель!G55+Май!G55+Июнь!G55</f>
        <v>0</v>
      </c>
      <c r="H55" s="12">
        <f>Апрель!H55+Май!H55+Июнь!H55</f>
        <v>0</v>
      </c>
      <c r="I55" s="12">
        <f>Апрель!I55+Май!I55+Июнь!I55</f>
        <v>0</v>
      </c>
      <c r="J55" s="12">
        <f>Апрель!J55+Май!J55+Июнь!J55</f>
        <v>0</v>
      </c>
    </row>
    <row r="56" spans="4:10" x14ac:dyDescent="0.35">
      <c r="D56" t="s">
        <v>386</v>
      </c>
      <c r="E56" t="s">
        <v>306</v>
      </c>
      <c r="F56" t="s">
        <v>307</v>
      </c>
      <c r="G56" s="12">
        <f>(Апрель!G56+Май!G56+Июнь!G56)/3</f>
        <v>0</v>
      </c>
      <c r="H56" s="12">
        <f>(Апрель!H56+Май!H56+Июнь!H56)/3</f>
        <v>0</v>
      </c>
      <c r="I56" s="12">
        <f>(Апрель!I56+Май!I56+Июнь!I56)/3</f>
        <v>0</v>
      </c>
      <c r="J56" s="12">
        <f>(Апрель!J56+Май!J56+Июнь!J56)/3</f>
        <v>0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222</v>
      </c>
      <c r="G59">
        <f>Апрель!G59+Май!G59+Июнь!G59</f>
        <v>0</v>
      </c>
      <c r="H59">
        <f>Апрель!H59+Май!H59+Июнь!H59</f>
        <v>0</v>
      </c>
      <c r="I59">
        <f>Апрель!I59+Май!I59+Июнь!I59</f>
        <v>0</v>
      </c>
      <c r="J59">
        <f>Апрель!J59+Май!J59+Июнь!J59</f>
        <v>0</v>
      </c>
    </row>
    <row r="60" spans="4:10" x14ac:dyDescent="0.35">
      <c r="D60" t="s">
        <v>141</v>
      </c>
      <c r="E60" t="s">
        <v>223</v>
      </c>
      <c r="G60">
        <f>Апрель!G60+Май!G60+Июнь!G60</f>
        <v>0</v>
      </c>
      <c r="H60">
        <f>Апрель!H60+Май!H60+Июнь!H60</f>
        <v>0</v>
      </c>
      <c r="I60">
        <f>Апрель!I60+Май!I60+Июнь!I60</f>
        <v>0</v>
      </c>
      <c r="J60">
        <f>Апрель!J60+Май!J60+Июнь!J60</f>
        <v>0</v>
      </c>
    </row>
    <row r="61" spans="4:10" x14ac:dyDescent="0.35">
      <c r="D61" t="s">
        <v>224</v>
      </c>
      <c r="E61" t="s">
        <v>225</v>
      </c>
      <c r="F61" t="s">
        <v>226</v>
      </c>
      <c r="G61">
        <f>Апрель!G61+Май!G61+Июнь!G61</f>
        <v>0</v>
      </c>
      <c r="H61">
        <f>Апрель!H61+Май!H61+Июнь!H61</f>
        <v>0</v>
      </c>
      <c r="I61">
        <f>Апрель!I61+Май!I61+Июнь!I61</f>
        <v>0</v>
      </c>
      <c r="J61">
        <f>Апрель!J61+Май!J61+Июнь!J61</f>
        <v>0</v>
      </c>
    </row>
    <row r="62" spans="4:10" x14ac:dyDescent="0.35">
      <c r="D62" t="s">
        <v>227</v>
      </c>
      <c r="E62" t="s">
        <v>228</v>
      </c>
      <c r="F62" t="s">
        <v>226</v>
      </c>
      <c r="G62">
        <f>Апрель!G62+Май!G62+Июнь!G62</f>
        <v>0</v>
      </c>
      <c r="H62">
        <f>Апрель!H62+Май!H62+Июнь!H62</f>
        <v>0</v>
      </c>
      <c r="I62">
        <f>Апрель!I62+Май!I62+Июнь!I62</f>
        <v>0</v>
      </c>
      <c r="J62">
        <f>Апрель!J62+Май!J62+Июнь!J62</f>
        <v>0</v>
      </c>
    </row>
    <row r="63" spans="4:10" x14ac:dyDescent="0.35">
      <c r="D63" t="s">
        <v>229</v>
      </c>
      <c r="E63" t="s">
        <v>230</v>
      </c>
      <c r="F63" t="s">
        <v>231</v>
      </c>
      <c r="G63">
        <f>Апрель!G63+Май!G63+Июнь!G63</f>
        <v>0</v>
      </c>
      <c r="H63">
        <f>Апрель!H63+Май!H63+Июнь!H63</f>
        <v>0</v>
      </c>
      <c r="I63">
        <f>Апрель!I63+Май!I63+Июнь!I63</f>
        <v>0</v>
      </c>
      <c r="J63">
        <f>Апрель!J63+Май!J63+Июнь!J63</f>
        <v>0</v>
      </c>
    </row>
    <row r="64" spans="4:10" x14ac:dyDescent="0.35">
      <c r="D64" t="s">
        <v>232</v>
      </c>
      <c r="F64" t="s">
        <v>226</v>
      </c>
      <c r="G64">
        <f>Апрель!G64+Май!G64+Июнь!G64</f>
        <v>0</v>
      </c>
      <c r="H64">
        <f>Апрель!H64+Май!H64+Июнь!H64</f>
        <v>0</v>
      </c>
      <c r="I64">
        <f>Апрель!I64+Май!I64+Июнь!I64</f>
        <v>0</v>
      </c>
      <c r="J64">
        <f>Апрель!J64+Май!J64+Июнь!J64</f>
        <v>0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77:J77"/>
    <mergeCell ref="D78:J78"/>
    <mergeCell ref="D6:F6"/>
    <mergeCell ref="D7:F7"/>
    <mergeCell ref="D75:E75"/>
    <mergeCell ref="D72:E72"/>
    <mergeCell ref="F75:G75"/>
    <mergeCell ref="F72:G72"/>
  </mergeCells>
  <phoneticPr fontId="0" type="noConversion"/>
  <dataValidations count="2">
    <dataValidation type="decimal" allowBlank="1" showInputMessage="1" showErrorMessage="1" sqref="G59:J68 G11:J57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rowBreaks count="1" manualBreakCount="1">
    <brk id="40" min="3" max="1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9" activePane="bottomRight" state="frozen"/>
      <selection activeCell="D6" sqref="D6:F7"/>
      <selection pane="topRight" activeCell="D6" sqref="D6:F7"/>
      <selection pane="bottomLeft" activeCell="D6" sqref="D6:F7"/>
      <selection pane="bottomRight" activeCell="I30" sqref="I30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251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 G1</f>
        <v>Лыковская ГЭС. III квартал</v>
      </c>
      <c r="E7" s="38"/>
      <c r="F7" s="38"/>
    </row>
    <row r="8" spans="4:10" x14ac:dyDescent="0.35">
      <c r="J8" t="str">
        <f>"Форма 4 ("&amp;G1&amp;")"</f>
        <v>Форма 4 (III квартал)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III квартал 2023</v>
      </c>
      <c r="H9" t="str">
        <f>"Факт " &amp;$G$1&amp;" "&amp; god-1</f>
        <v>Факт III квартал 2023</v>
      </c>
      <c r="I9" t="str">
        <f>"План " &amp;$G$1&amp;" "&amp;god-0</f>
        <v>План III квартал 2024</v>
      </c>
      <c r="J9" t="str">
        <f>"План " &amp;$G$1&amp;" "&amp; god+1</f>
        <v>План III квартал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12">
        <f>(Июль!G11+Август!G11+Сентябрь!G11)/3</f>
        <v>1.22</v>
      </c>
      <c r="H11" s="12">
        <f>(Июль!H11+Август!H11+Сентябрь!H11)/3</f>
        <v>1.22</v>
      </c>
      <c r="I11" s="12">
        <f>(Июль!I11+Август!I11+Сентябрь!I11)/3</f>
        <v>1.22</v>
      </c>
      <c r="J11" s="12">
        <f>(Июль!J11+Август!J11+Сентябрь!J11)/3</f>
        <v>1.22</v>
      </c>
    </row>
    <row r="12" spans="4:10" x14ac:dyDescent="0.35">
      <c r="D12" t="s">
        <v>92</v>
      </c>
      <c r="E12" t="s">
        <v>173</v>
      </c>
      <c r="F12" t="s">
        <v>172</v>
      </c>
      <c r="G12" s="12">
        <f>(Июль!G12+Август!G12+Сентябрь!G12)/3</f>
        <v>1.22</v>
      </c>
      <c r="H12" s="12">
        <f>(Июль!H12+Август!H12+Сентябрь!H12)/3</f>
        <v>1.22</v>
      </c>
      <c r="I12" s="12">
        <f>(Июль!I12+Август!I12+Сентябрь!I12)/3</f>
        <v>1.22</v>
      </c>
      <c r="J12" s="12">
        <f>(Июль!J12+Август!J12+Сентябрь!J12)/3</f>
        <v>1.22</v>
      </c>
    </row>
    <row r="13" spans="4:10" x14ac:dyDescent="0.35">
      <c r="D13" t="s">
        <v>93</v>
      </c>
      <c r="E13" t="s">
        <v>174</v>
      </c>
      <c r="F13" t="s">
        <v>172</v>
      </c>
      <c r="G13" s="12">
        <f>(Июль!G13+Август!G13+Сентябрь!G13)/3</f>
        <v>1.22</v>
      </c>
      <c r="H13" s="12">
        <f>(Июль!H13+Август!H13+Сентябрь!H13)/3</f>
        <v>1.22</v>
      </c>
      <c r="I13" s="12">
        <f>(Июль!I13+Август!I13+Сентябрь!I13)/3</f>
        <v>1.22</v>
      </c>
      <c r="J13" s="12">
        <f>(Июль!J13+Август!J13+Сентябрь!J13)/3</f>
        <v>1.22</v>
      </c>
    </row>
    <row r="14" spans="4:10" x14ac:dyDescent="0.35">
      <c r="D14" t="s">
        <v>94</v>
      </c>
      <c r="E14" t="s">
        <v>175</v>
      </c>
      <c r="F14" t="s">
        <v>172</v>
      </c>
      <c r="G14" s="12">
        <f>(Июль!G14+Август!G14+Сентябрь!G14)/3</f>
        <v>1.1346205245307687E-2</v>
      </c>
      <c r="H14" s="12">
        <f>(Июль!H14+Август!H14+Сентябрь!H14)/3</f>
        <v>1.2589918391336219E-2</v>
      </c>
      <c r="I14" s="12">
        <f>(Июль!I14+Август!I14+Сентябрь!I14)/3</f>
        <v>1.3425106467029E-2</v>
      </c>
      <c r="J14" s="12">
        <f>(Июль!J14+Август!J14+Сентябрь!J14)/3</f>
        <v>7.4003882433422055E-2</v>
      </c>
    </row>
    <row r="15" spans="4:10" x14ac:dyDescent="0.35">
      <c r="D15" t="s">
        <v>136</v>
      </c>
      <c r="E15" t="s">
        <v>176</v>
      </c>
      <c r="F15" t="s">
        <v>172</v>
      </c>
      <c r="G15" s="12">
        <f>(Июль!G15+Август!G15+Сентябрь!G15)/3</f>
        <v>0</v>
      </c>
      <c r="H15" s="12">
        <f>(Июль!H15+Август!H15+Сентябрь!H15)/3</f>
        <v>0</v>
      </c>
      <c r="I15" s="12">
        <f>(Июль!I15+Август!I15+Сентябрь!I15)/3</f>
        <v>0</v>
      </c>
      <c r="J15" s="12">
        <f>(Июль!J15+Август!J15+Сентябрь!J15)/3</f>
        <v>0</v>
      </c>
    </row>
    <row r="16" spans="4:10" x14ac:dyDescent="0.35">
      <c r="D16" t="s">
        <v>115</v>
      </c>
      <c r="E16" t="s">
        <v>177</v>
      </c>
      <c r="F16" t="s">
        <v>172</v>
      </c>
      <c r="G16" s="12">
        <f>(Июль!G16+Август!G16+Сентябрь!G16)/3</f>
        <v>-1.2086537947546923</v>
      </c>
      <c r="H16" s="12">
        <f>(Июль!H16+Август!H16+Сентябрь!H16)/3</f>
        <v>-1.2074100816086639</v>
      </c>
      <c r="I16" s="12">
        <f>(Июль!I16+Август!I16+Сентябрь!I16)/3</f>
        <v>-1.206574893532971</v>
      </c>
      <c r="J16" s="12">
        <f>(Июль!J16+Август!J16+Сентябрь!J16)/3</f>
        <v>-1.145996117566578</v>
      </c>
    </row>
    <row r="17" spans="4:10" x14ac:dyDescent="0.35">
      <c r="D17" t="s">
        <v>117</v>
      </c>
      <c r="E17" t="s">
        <v>178</v>
      </c>
      <c r="F17" t="s">
        <v>172</v>
      </c>
      <c r="G17" s="12">
        <f>(Июль!G17+Август!G17+Сентябрь!G17)/3</f>
        <v>0</v>
      </c>
      <c r="H17" s="12">
        <f>(Июль!H17+Август!H17+Сентябрь!H17)/3</f>
        <v>0</v>
      </c>
      <c r="I17" s="12">
        <f>(Июль!I17+Август!I17+Сентябрь!I17)/3</f>
        <v>0</v>
      </c>
      <c r="J17" s="12">
        <f>(Июль!J17+Август!J17+Сентябрь!J17)/3</f>
        <v>0</v>
      </c>
    </row>
    <row r="18" spans="4:10" x14ac:dyDescent="0.35">
      <c r="D18" t="s">
        <v>179</v>
      </c>
      <c r="E18" t="s">
        <v>180</v>
      </c>
      <c r="F18" t="s">
        <v>172</v>
      </c>
      <c r="G18" s="12">
        <f>(Июль!G18+Август!G18+Сентябрь!G18)/3</f>
        <v>1.2086537947546923</v>
      </c>
      <c r="H18" s="12">
        <f>(Июль!H18+Август!H18+Сентябрь!H18)/3</f>
        <v>1.2074100816086639</v>
      </c>
      <c r="I18" s="12">
        <f>(Июль!I18+Август!I18+Сентябрь!I18)/3</f>
        <v>1.206574893532971</v>
      </c>
      <c r="J18" s="12">
        <f>(Июль!J18+Август!J18+Сентябрь!J18)/3</f>
        <v>1.145996117566578</v>
      </c>
    </row>
    <row r="19" spans="4:10" x14ac:dyDescent="0.35">
      <c r="D19" t="s">
        <v>118</v>
      </c>
      <c r="E19" t="s">
        <v>181</v>
      </c>
      <c r="F19" t="s">
        <v>172</v>
      </c>
      <c r="G19" s="12">
        <f>(Июль!G19+Август!G19+Сентябрь!G19)/3</f>
        <v>0</v>
      </c>
      <c r="H19" s="12">
        <f>(Июль!H19+Август!H19+Сентябрь!H19)/3</f>
        <v>0</v>
      </c>
      <c r="I19" s="12">
        <f>(Июль!I19+Август!I19+Сентябрь!I19)/3</f>
        <v>0</v>
      </c>
      <c r="J19" s="12">
        <f>(Июль!J19+Август!J19+Сентябрь!J19)/3</f>
        <v>0</v>
      </c>
    </row>
    <row r="20" spans="4:10" x14ac:dyDescent="0.35">
      <c r="D20" t="s">
        <v>182</v>
      </c>
      <c r="E20" t="s">
        <v>183</v>
      </c>
      <c r="F20" t="s">
        <v>172</v>
      </c>
      <c r="G20" s="12">
        <f>(Июль!G20+Август!G20+Сентябрь!G20)/3</f>
        <v>0</v>
      </c>
      <c r="H20" s="12">
        <f>(Июль!H20+Август!H20+Сентябрь!H20)/3</f>
        <v>0</v>
      </c>
      <c r="I20" s="12">
        <f>(Июль!I20+Август!I20+Сентябрь!I20)/3</f>
        <v>0</v>
      </c>
      <c r="J20" s="12">
        <f>(Июль!J20+Август!J20+Сентябрь!J20)/3</f>
        <v>0</v>
      </c>
    </row>
    <row r="21" spans="4:10" x14ac:dyDescent="0.35">
      <c r="D21" t="s">
        <v>383</v>
      </c>
      <c r="E21" t="s">
        <v>395</v>
      </c>
      <c r="F21" t="s">
        <v>134</v>
      </c>
      <c r="G21" s="12"/>
      <c r="H21" s="12"/>
      <c r="I21" s="12"/>
      <c r="J21" s="12">
        <f>Июль!J21+Август!J21+Сентябрь!J21</f>
        <v>0</v>
      </c>
    </row>
    <row r="22" spans="4:10" x14ac:dyDescent="0.35">
      <c r="D22" t="s">
        <v>119</v>
      </c>
      <c r="E22" t="s">
        <v>184</v>
      </c>
      <c r="F22" t="s">
        <v>134</v>
      </c>
      <c r="G22" s="12">
        <f>Июль!G22+Август!G22+Сентябрь!G22</f>
        <v>1.4140999999999999</v>
      </c>
      <c r="H22" s="12">
        <f>Июль!H22+Август!H22+Сентябрь!H22</f>
        <v>1.8230999999999999</v>
      </c>
      <c r="I22" s="12">
        <f>Июль!I22+Август!I22+Сентябрь!I22</f>
        <v>1.6120000000000001</v>
      </c>
      <c r="J22" s="12">
        <f>Июль!J22+Август!J22+Сентябрь!J22</f>
        <v>1.82</v>
      </c>
    </row>
    <row r="23" spans="4:10" x14ac:dyDescent="0.35">
      <c r="D23" t="s">
        <v>384</v>
      </c>
      <c r="E23" t="s">
        <v>394</v>
      </c>
      <c r="F23" t="s">
        <v>134</v>
      </c>
      <c r="G23" s="12"/>
      <c r="H23" s="12"/>
      <c r="I23" s="12"/>
      <c r="J23" s="12">
        <f>Июль!J23+Август!J23+Сентябрь!J23</f>
        <v>2.6937600000000002</v>
      </c>
    </row>
    <row r="24" spans="4:10" x14ac:dyDescent="0.35">
      <c r="D24" t="s">
        <v>185</v>
      </c>
      <c r="E24" t="s">
        <v>186</v>
      </c>
      <c r="F24" t="s">
        <v>134</v>
      </c>
      <c r="G24" s="12">
        <f>Июль!G24+Август!G24+Сентябрь!G24</f>
        <v>0</v>
      </c>
      <c r="H24" s="12">
        <f>Июль!H24+Август!H24+Сентябрь!H24</f>
        <v>0</v>
      </c>
      <c r="I24" s="12">
        <f>Июль!I24+Август!I24+Сентябрь!I24</f>
        <v>0</v>
      </c>
      <c r="J24" s="12">
        <f>Июль!J24+Август!J24+Сентябрь!J24</f>
        <v>0</v>
      </c>
    </row>
    <row r="25" spans="4:10" x14ac:dyDescent="0.35">
      <c r="D25" t="s">
        <v>187</v>
      </c>
      <c r="E25" t="s">
        <v>188</v>
      </c>
      <c r="F25" t="s">
        <v>134</v>
      </c>
      <c r="G25" s="12">
        <f>Июль!G25+Август!G25+Сентябрь!G25</f>
        <v>0</v>
      </c>
      <c r="H25" s="12">
        <f>Июль!H25+Август!H25+Сентябрь!H25</f>
        <v>0</v>
      </c>
      <c r="I25" s="12">
        <f>Июль!I25+Август!I25+Сентябрь!I25</f>
        <v>0</v>
      </c>
      <c r="J25" s="12">
        <f>Июль!J25+Август!J25+Сентябрь!J25</f>
        <v>0</v>
      </c>
    </row>
    <row r="26" spans="4:10" x14ac:dyDescent="0.35">
      <c r="D26" t="s">
        <v>120</v>
      </c>
      <c r="E26" t="s">
        <v>189</v>
      </c>
      <c r="F26" t="s">
        <v>134</v>
      </c>
      <c r="G26" s="12">
        <f>Июль!G26+Август!G26+Сентябрь!G26</f>
        <v>2.528951612903213E-2</v>
      </c>
      <c r="H26" s="12">
        <f>Июль!H26+Август!H26+Сентябрь!H26</f>
        <v>2.8039516129032327E-2</v>
      </c>
      <c r="I26" s="12">
        <f>Июль!I26+Август!I26+Сентябрь!I26</f>
        <v>2.9943548387096897E-2</v>
      </c>
      <c r="J26" s="12">
        <f>Июль!J26+Август!J26+Сентябрь!J26</f>
        <v>0.16375000000000017</v>
      </c>
    </row>
    <row r="27" spans="4:10" x14ac:dyDescent="0.35">
      <c r="D27" t="s">
        <v>190</v>
      </c>
      <c r="E27" t="s">
        <v>191</v>
      </c>
      <c r="F27" t="s">
        <v>134</v>
      </c>
      <c r="G27" s="12">
        <f>Июль!G27+Август!G27+Сентябрь!G27</f>
        <v>2.528951612903213E-2</v>
      </c>
      <c r="H27" s="12">
        <f>Июль!H27+Август!H27+Сентябрь!H27</f>
        <v>2.8039516129032327E-2</v>
      </c>
      <c r="I27" s="12">
        <f>Июль!I27+Август!I27+Сентябрь!I27</f>
        <v>2.9943548387096897E-2</v>
      </c>
      <c r="J27" s="12">
        <f>Июль!J27+Август!J27+Сентябрь!J27</f>
        <v>0.16375000000000017</v>
      </c>
    </row>
    <row r="28" spans="4:10" x14ac:dyDescent="0.35">
      <c r="D28" t="s">
        <v>192</v>
      </c>
      <c r="E28" t="s">
        <v>193</v>
      </c>
      <c r="F28" t="s">
        <v>135</v>
      </c>
      <c r="G28" s="12" t="e">
        <f ca="1">nerr(G27/G22*100)</f>
        <v>#NAME?</v>
      </c>
      <c r="H28" s="12" t="e">
        <f ca="1">nerr(H27/H22*100)</f>
        <v>#NAME?</v>
      </c>
      <c r="I28" s="12" t="e">
        <f ca="1">nerr(I27/I22*100)</f>
        <v>#NAME?</v>
      </c>
      <c r="J28" s="12" t="e">
        <f ca="1">nerr(J27/J22*100)</f>
        <v>#NAME?</v>
      </c>
    </row>
    <row r="29" spans="4:10" x14ac:dyDescent="0.35">
      <c r="D29" t="s">
        <v>194</v>
      </c>
      <c r="E29" t="s">
        <v>195</v>
      </c>
      <c r="F29" t="s">
        <v>134</v>
      </c>
      <c r="G29" s="12">
        <f>Июль!G29+Август!G29+Сентябрь!G29</f>
        <v>0</v>
      </c>
      <c r="H29" s="12">
        <f>Июль!H29+Август!H29+Сентябрь!H29</f>
        <v>0</v>
      </c>
      <c r="I29" s="12">
        <f>Июль!I29+Август!I29+Сентябрь!I29</f>
        <v>0</v>
      </c>
      <c r="J29" s="12">
        <f>Июль!J29+Август!J29+Сентябрь!J29</f>
        <v>0</v>
      </c>
    </row>
    <row r="30" spans="4:10" x14ac:dyDescent="0.35">
      <c r="D30" t="s">
        <v>196</v>
      </c>
      <c r="E30" t="s">
        <v>355</v>
      </c>
      <c r="F30" t="s">
        <v>356</v>
      </c>
      <c r="G30" s="12"/>
      <c r="H30" s="12"/>
      <c r="I30" s="12"/>
      <c r="J30" s="12"/>
    </row>
    <row r="31" spans="4:10" x14ac:dyDescent="0.35">
      <c r="D31" t="s">
        <v>121</v>
      </c>
      <c r="E31" t="s">
        <v>197</v>
      </c>
      <c r="F31" t="s">
        <v>134</v>
      </c>
      <c r="G31" s="12">
        <f>Июль!G31+Август!G31+Сентябрь!G31</f>
        <v>1.3888104838709678</v>
      </c>
      <c r="H31" s="12">
        <f>Июль!H31+Август!H31+Сентябрь!H31</f>
        <v>1.7950604838709676</v>
      </c>
      <c r="I31" s="12">
        <f>Июль!I31+Август!I31+Сентябрь!I31</f>
        <v>1.5820564516129032</v>
      </c>
      <c r="J31" s="12">
        <f>Июль!J31+Август!J31+Сентябрь!J31</f>
        <v>1.65625</v>
      </c>
    </row>
    <row r="32" spans="4:10" x14ac:dyDescent="0.35">
      <c r="D32" t="s">
        <v>138</v>
      </c>
      <c r="E32" t="s">
        <v>186</v>
      </c>
      <c r="F32" t="s">
        <v>134</v>
      </c>
      <c r="G32" s="12">
        <f>Июль!G32+Август!G32+Сентябрь!G32</f>
        <v>0</v>
      </c>
      <c r="H32" s="12">
        <f>Июль!H32+Август!H32+Сентябрь!H32</f>
        <v>0</v>
      </c>
      <c r="I32" s="12">
        <f>Июль!I32+Август!I32+Сентябрь!I32</f>
        <v>0</v>
      </c>
      <c r="J32" s="12">
        <f>Июль!J32+Август!J32+Сентябрь!J32</f>
        <v>0</v>
      </c>
    </row>
    <row r="33" spans="4:10" x14ac:dyDescent="0.35">
      <c r="D33" t="s">
        <v>198</v>
      </c>
      <c r="E33" t="s">
        <v>188</v>
      </c>
      <c r="F33" t="s">
        <v>134</v>
      </c>
      <c r="G33" s="12">
        <f>Июль!G33+Август!G33+Сентябрь!G33</f>
        <v>0</v>
      </c>
      <c r="H33" s="12">
        <f>Июль!H33+Август!H33+Сентябрь!H33</f>
        <v>0</v>
      </c>
      <c r="I33" s="12">
        <f>Июль!I33+Август!I33+Сентябрь!I33</f>
        <v>0</v>
      </c>
      <c r="J33" s="12">
        <f>Июль!J33+Август!J33+Сентябрь!J33</f>
        <v>0</v>
      </c>
    </row>
    <row r="34" spans="4:10" x14ac:dyDescent="0.35">
      <c r="D34" t="s">
        <v>122</v>
      </c>
      <c r="E34" t="s">
        <v>199</v>
      </c>
      <c r="F34" t="s">
        <v>134</v>
      </c>
      <c r="G34" s="12">
        <f>Июль!G34+Август!G34+Сентябрь!G34</f>
        <v>1.1110483870967802E-2</v>
      </c>
      <c r="H34" s="12">
        <f>Июль!H34+Август!H34+Сентябрь!H34</f>
        <v>1.4360483870967777E-2</v>
      </c>
      <c r="I34" s="12">
        <f>Июль!I34+Август!I34+Сентябрь!I34</f>
        <v>1.2656451612903297E-2</v>
      </c>
      <c r="J34" s="12">
        <f>Июль!J34+Август!J34+Сентябрь!J34</f>
        <v>1.3249999999999929E-2</v>
      </c>
    </row>
    <row r="35" spans="4:10" x14ac:dyDescent="0.35">
      <c r="D35" t="s">
        <v>200</v>
      </c>
      <c r="E35" t="s">
        <v>201</v>
      </c>
      <c r="F35" t="s">
        <v>134</v>
      </c>
      <c r="G35" s="12">
        <f>Июль!G35+Август!G35+Сентябрь!G35</f>
        <v>0</v>
      </c>
      <c r="H35" s="12">
        <f>Июль!H35+Август!H35+Сентябрь!H35</f>
        <v>0</v>
      </c>
      <c r="I35" s="12">
        <f>Июль!I35+Август!I35+Сентябрь!I35</f>
        <v>0</v>
      </c>
      <c r="J35" s="12">
        <f>Июль!J35+Август!J35+Сентябрь!J35</f>
        <v>0</v>
      </c>
    </row>
    <row r="36" spans="4:10" x14ac:dyDescent="0.35">
      <c r="D36" t="s">
        <v>202</v>
      </c>
      <c r="E36" t="s">
        <v>203</v>
      </c>
      <c r="F36" t="s">
        <v>134</v>
      </c>
      <c r="G36" s="12">
        <f>Июль!G36+Август!G36+Сентябрь!G36</f>
        <v>1.1110483870967802E-2</v>
      </c>
      <c r="H36" s="12">
        <f>Июль!H36+Август!H36+Сентябрь!H36</f>
        <v>1.4360483870967777E-2</v>
      </c>
      <c r="I36" s="12">
        <f>Июль!I36+Август!I36+Сентябрь!I36</f>
        <v>1.2656451612903297E-2</v>
      </c>
      <c r="J36" s="12">
        <f>Июль!J36+Август!J36+Сентябрь!J36</f>
        <v>1.3249999999999929E-2</v>
      </c>
    </row>
    <row r="37" spans="4:10" x14ac:dyDescent="0.35">
      <c r="D37" t="s">
        <v>204</v>
      </c>
      <c r="E37" t="s">
        <v>205</v>
      </c>
      <c r="F37" t="s">
        <v>135</v>
      </c>
      <c r="G37" s="12" t="e">
        <f ca="1">nerr(G36/G31*100)</f>
        <v>#NAME?</v>
      </c>
      <c r="H37" s="12" t="e">
        <f ca="1">nerr(H36/H31*100)</f>
        <v>#NAME?</v>
      </c>
      <c r="I37" s="12" t="e">
        <f ca="1">nerr(I36/I31*100)</f>
        <v>#NAME?</v>
      </c>
      <c r="J37" s="12" t="e">
        <f ca="1">nerr(J36/J31*100)</f>
        <v>#NAME?</v>
      </c>
    </row>
    <row r="38" spans="4:10" x14ac:dyDescent="0.35">
      <c r="D38" t="s">
        <v>123</v>
      </c>
      <c r="E38" t="s">
        <v>206</v>
      </c>
      <c r="F38" t="s">
        <v>134</v>
      </c>
      <c r="G38" s="12">
        <f>Июль!G38+Август!G38+Сентябрь!G38</f>
        <v>3.6399999999999932E-2</v>
      </c>
      <c r="H38" s="12">
        <f>Июль!H38+Август!H38+Сентябрь!H38</f>
        <v>4.2400000000000104E-2</v>
      </c>
      <c r="I38" s="12">
        <f>Июль!I38+Август!I38+Сентябрь!I38</f>
        <v>4.2600000000000193E-2</v>
      </c>
      <c r="J38" s="12">
        <f>Июль!J38+Август!J38+Сентябрь!J38</f>
        <v>0.1770000000000001</v>
      </c>
    </row>
    <row r="39" spans="4:10" x14ac:dyDescent="0.35">
      <c r="D39" t="s">
        <v>207</v>
      </c>
      <c r="E39" t="s">
        <v>176</v>
      </c>
      <c r="F39" t="s">
        <v>134</v>
      </c>
      <c r="G39" s="12">
        <f>Июль!G39+Август!G39+Сентябрь!G39</f>
        <v>0</v>
      </c>
      <c r="H39" s="12">
        <f>Июль!H39+Август!H39+Сентябрь!H39</f>
        <v>0</v>
      </c>
      <c r="I39" s="12">
        <f>Июль!I39+Август!I39+Сентябрь!I39</f>
        <v>0</v>
      </c>
      <c r="J39" s="12">
        <f>Июль!J39+Август!J39+Сентябрь!J39</f>
        <v>0</v>
      </c>
    </row>
    <row r="40" spans="4:10" x14ac:dyDescent="0.35">
      <c r="D40" t="s">
        <v>208</v>
      </c>
      <c r="E40" t="s">
        <v>209</v>
      </c>
      <c r="F40" t="s">
        <v>134</v>
      </c>
      <c r="G40" s="12">
        <f>Июль!G40+Август!G40+Сентябрь!G40</f>
        <v>0</v>
      </c>
      <c r="H40" s="12">
        <f>Июль!H40+Август!H40+Сентябрь!H40</f>
        <v>0</v>
      </c>
      <c r="I40" s="12">
        <f>Июль!I40+Август!I40+Сентябрь!I40</f>
        <v>0</v>
      </c>
      <c r="J40" s="12">
        <f>Июль!J40+Август!J40+Сентябрь!J40</f>
        <v>0</v>
      </c>
    </row>
    <row r="41" spans="4:10" x14ac:dyDescent="0.35">
      <c r="D41" t="s">
        <v>124</v>
      </c>
      <c r="E41" t="s">
        <v>210</v>
      </c>
      <c r="F41" t="s">
        <v>134</v>
      </c>
      <c r="G41" s="12">
        <f>Июль!G41+Август!G41+Сентябрь!G41</f>
        <v>-1.3776999999999999</v>
      </c>
      <c r="H41" s="12">
        <f>Июль!H41+Август!H41+Сентябрь!H41</f>
        <v>-1.7806999999999999</v>
      </c>
      <c r="I41" s="12">
        <f>Июль!I41+Август!I41+Сентябрь!I41</f>
        <v>-1.5693999999999999</v>
      </c>
      <c r="J41" s="12">
        <f>Июль!J41+Август!J41+Сентябрь!J41</f>
        <v>-1.643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2">
        <f>Июль!G42+Август!G42+Сентябрь!G42</f>
        <v>0</v>
      </c>
      <c r="H42" s="12">
        <f>Июль!H42+Август!H42+Сентябрь!H42</f>
        <v>0</v>
      </c>
      <c r="I42" s="12">
        <f>Июль!I42+Август!I42+Сентябрь!I42</f>
        <v>0</v>
      </c>
      <c r="J42" s="12">
        <f>Июль!J42+Август!J42+Сентябрь!J42</f>
        <v>0</v>
      </c>
    </row>
    <row r="43" spans="4:10" x14ac:dyDescent="0.35">
      <c r="D43" t="s">
        <v>212</v>
      </c>
      <c r="E43" t="s">
        <v>180</v>
      </c>
      <c r="F43" t="s">
        <v>134</v>
      </c>
      <c r="G43" s="12">
        <f>Июль!G43+Август!G43+Сентябрь!G43</f>
        <v>1.3776999999999999</v>
      </c>
      <c r="H43" s="12">
        <f>Июль!H43+Август!H43+Сентябрь!H43</f>
        <v>1.7806999999999999</v>
      </c>
      <c r="I43" s="12">
        <f>Июль!I43+Август!I43+Сентябрь!I43</f>
        <v>1.5693999999999999</v>
      </c>
      <c r="J43" s="12">
        <f>Июль!J43+Август!J43+Сентябрь!J43</f>
        <v>1.643</v>
      </c>
    </row>
    <row r="44" spans="4:10" x14ac:dyDescent="0.35">
      <c r="D44" t="s">
        <v>213</v>
      </c>
      <c r="E44" t="s">
        <v>181</v>
      </c>
      <c r="F44" t="s">
        <v>134</v>
      </c>
      <c r="G44" s="12">
        <f>Июль!G44+Август!G44+Сентябрь!G44</f>
        <v>0</v>
      </c>
      <c r="H44" s="12">
        <f>Июль!H44+Август!H44+Сентябрь!H44</f>
        <v>0</v>
      </c>
      <c r="I44" s="12">
        <f>Июль!I44+Август!I44+Сентябрь!I44</f>
        <v>0</v>
      </c>
      <c r="J44" s="12">
        <f>Июль!J44+Август!J44+Сентябрь!J44</f>
        <v>0</v>
      </c>
    </row>
    <row r="45" spans="4:10" x14ac:dyDescent="0.35">
      <c r="D45" t="s">
        <v>214</v>
      </c>
      <c r="E45" t="s">
        <v>183</v>
      </c>
      <c r="F45" t="s">
        <v>134</v>
      </c>
      <c r="G45" s="12">
        <f>Июль!G45+Август!G45+Сентябрь!G45</f>
        <v>0</v>
      </c>
      <c r="H45" s="12">
        <f>Июль!H45+Август!H45+Сентябрь!H45</f>
        <v>0</v>
      </c>
      <c r="I45" s="12">
        <f>Июль!I45+Август!I45+Сентябрь!I45</f>
        <v>0</v>
      </c>
      <c r="J45" s="12">
        <f>Июль!J45+Август!J45+Сентябрь!J45</f>
        <v>0</v>
      </c>
    </row>
    <row r="46" spans="4:10" x14ac:dyDescent="0.35">
      <c r="D46" t="s">
        <v>125</v>
      </c>
      <c r="E46" t="s">
        <v>215</v>
      </c>
      <c r="F46" t="s">
        <v>134</v>
      </c>
      <c r="G46" s="12">
        <f>Июль!G46+Август!G46+Сентябрь!G46</f>
        <v>0</v>
      </c>
      <c r="H46" s="12">
        <f>Июль!H46+Август!H46+Сентябрь!H46</f>
        <v>0</v>
      </c>
      <c r="I46" s="12">
        <f>Июль!I46+Август!I46+Сентябрь!I46</f>
        <v>0</v>
      </c>
      <c r="J46" s="12">
        <f>Июль!J46+Август!J46+Сентябрь!J46</f>
        <v>0</v>
      </c>
    </row>
    <row r="47" spans="4:10" x14ac:dyDescent="0.35">
      <c r="D47" t="s">
        <v>216</v>
      </c>
      <c r="E47" t="s">
        <v>217</v>
      </c>
      <c r="F47" t="s">
        <v>134</v>
      </c>
      <c r="G47" s="12">
        <f>Июль!G47+Август!G47+Сентябрь!G47</f>
        <v>0</v>
      </c>
      <c r="H47" s="12">
        <f>Июль!H47+Август!H47+Сентябрь!H47</f>
        <v>0</v>
      </c>
      <c r="I47" s="12">
        <f>Июль!I47+Август!I47+Сентябрь!I47</f>
        <v>0</v>
      </c>
      <c r="J47" s="12">
        <f>Июль!J47+Август!J47+Сентябрь!J47</f>
        <v>0</v>
      </c>
    </row>
    <row r="48" spans="4:10" x14ac:dyDescent="0.35">
      <c r="D48" t="s">
        <v>218</v>
      </c>
      <c r="E48" t="s">
        <v>219</v>
      </c>
      <c r="F48" t="s">
        <v>134</v>
      </c>
      <c r="G48">
        <f>Июль!G48+Август!G48+Сентябрь!G48</f>
        <v>0</v>
      </c>
      <c r="H48">
        <f>Июль!H48+Август!H48+Сентябрь!H48</f>
        <v>0</v>
      </c>
      <c r="I48">
        <f>Июль!I48+Август!I48+Сентябрь!I48</f>
        <v>0</v>
      </c>
      <c r="J48">
        <f>Июль!J48+Август!J48+Сентябрь!J48</f>
        <v>0</v>
      </c>
    </row>
    <row r="49" spans="4:10" x14ac:dyDescent="0.35">
      <c r="D49" t="s">
        <v>126</v>
      </c>
      <c r="E49" t="s">
        <v>302</v>
      </c>
      <c r="F49" t="s">
        <v>137</v>
      </c>
      <c r="G49">
        <f>Июль!G49+Август!G49+Сентябрь!G49</f>
        <v>0</v>
      </c>
      <c r="H49">
        <f>Июль!H49+Август!H49+Сентябрь!H49</f>
        <v>0</v>
      </c>
      <c r="I49">
        <f>Июль!I49+Август!I49+Сентябрь!I49</f>
        <v>0</v>
      </c>
      <c r="J49">
        <f>Июль!J49+Август!J49+Сентябрь!J49</f>
        <v>0</v>
      </c>
    </row>
    <row r="50" spans="4:10" x14ac:dyDescent="0.35">
      <c r="D50" t="s">
        <v>127</v>
      </c>
      <c r="E50" t="s">
        <v>303</v>
      </c>
      <c r="F50" t="s">
        <v>137</v>
      </c>
      <c r="G50">
        <f>Июль!G50+Август!G50+Сентябрь!G50</f>
        <v>0</v>
      </c>
      <c r="H50">
        <f>Июль!H50+Август!H50+Сентябрь!H50</f>
        <v>0</v>
      </c>
      <c r="I50">
        <f>Июль!I50+Август!I50+Сентябрь!I50</f>
        <v>0</v>
      </c>
      <c r="J50">
        <f>Июль!J50+Август!J50+Сентябрь!J50</f>
        <v>0</v>
      </c>
    </row>
    <row r="51" spans="4:10" x14ac:dyDescent="0.35">
      <c r="D51" t="s">
        <v>128</v>
      </c>
      <c r="E51" t="s">
        <v>310</v>
      </c>
      <c r="F51" t="s">
        <v>137</v>
      </c>
      <c r="G51">
        <f>Июль!G51+Август!G51+Сентябрь!G51</f>
        <v>0</v>
      </c>
      <c r="H51">
        <f>Июль!H51+Август!H51+Сентябрь!H51</f>
        <v>0</v>
      </c>
      <c r="I51">
        <f>Июль!I51+Август!I51+Сентябрь!I51</f>
        <v>0</v>
      </c>
      <c r="J51">
        <f>Июль!J51+Август!J51+Сентябрь!J51</f>
        <v>0</v>
      </c>
    </row>
    <row r="52" spans="4:10" x14ac:dyDescent="0.35">
      <c r="D52" t="s">
        <v>387</v>
      </c>
      <c r="E52" t="s">
        <v>385</v>
      </c>
      <c r="F52" t="s">
        <v>137</v>
      </c>
      <c r="G52">
        <f>Июль!G52+Август!G52+Сентябрь!G52</f>
        <v>0</v>
      </c>
      <c r="H52">
        <f>Июль!H52+Август!H52+Сентябрь!H52</f>
        <v>0</v>
      </c>
      <c r="I52">
        <f>Июль!I52+Август!I52+Сентябрь!I52</f>
        <v>0</v>
      </c>
      <c r="J52">
        <f>Июль!J52+Август!J52+Сентябрь!J52</f>
        <v>0</v>
      </c>
    </row>
    <row r="53" spans="4:10" x14ac:dyDescent="0.35">
      <c r="D53" t="s">
        <v>129</v>
      </c>
      <c r="E53" t="s">
        <v>304</v>
      </c>
      <c r="F53" t="s">
        <v>137</v>
      </c>
      <c r="G53">
        <f>Июль!G53+Август!G53+Сентябрь!G53</f>
        <v>0</v>
      </c>
      <c r="H53">
        <f>Июль!H53+Август!H53+Сентябрь!H53</f>
        <v>0</v>
      </c>
      <c r="I53">
        <f>Июль!I53+Август!I53+Сентябрь!I53</f>
        <v>0</v>
      </c>
      <c r="J53">
        <f>Июль!J53+Август!J53+Сентябрь!J53</f>
        <v>0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>
        <f>Июль!G55+Август!G55+Сентябрь!G55</f>
        <v>0</v>
      </c>
      <c r="H55">
        <f>Июль!H55+Август!H55+Сентябрь!H55</f>
        <v>0</v>
      </c>
      <c r="I55">
        <f>Июль!I55+Август!I55+Сентябрь!I55</f>
        <v>0</v>
      </c>
      <c r="J55">
        <f>Июль!J55+Август!J55+Сентябрь!J55</f>
        <v>0</v>
      </c>
    </row>
    <row r="56" spans="4:10" x14ac:dyDescent="0.35">
      <c r="D56" t="s">
        <v>386</v>
      </c>
      <c r="E56" t="s">
        <v>306</v>
      </c>
      <c r="F56" t="s">
        <v>307</v>
      </c>
      <c r="G56">
        <f>(Июль!G56+Август!G56+Сентябрь!G56)/3</f>
        <v>0</v>
      </c>
      <c r="H56">
        <f>(Июль!H56+Август!H56+Сентябрь!H56)/3</f>
        <v>0</v>
      </c>
      <c r="I56">
        <f>(Июль!I56+Август!I56+Сентябрь!I56)/3</f>
        <v>0</v>
      </c>
      <c r="J56">
        <f>(Июль!J56+Август!J56+Сентябрь!J56)/3</f>
        <v>0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222</v>
      </c>
      <c r="G59">
        <f>Июль!G59+Август!G59+Сентябрь!G59</f>
        <v>0</v>
      </c>
      <c r="H59">
        <f>Июль!H59+Август!H59+Сентябрь!H59</f>
        <v>0</v>
      </c>
      <c r="I59">
        <f>Июль!I59+Август!I59+Сентябрь!I59</f>
        <v>0</v>
      </c>
      <c r="J59">
        <f>Июль!J59+Август!J59+Сентябрь!J59</f>
        <v>0</v>
      </c>
    </row>
    <row r="60" spans="4:10" x14ac:dyDescent="0.35">
      <c r="D60" t="s">
        <v>141</v>
      </c>
      <c r="E60" t="s">
        <v>223</v>
      </c>
      <c r="G60">
        <f>Июль!G60+Август!G60+Сентябрь!G60</f>
        <v>0</v>
      </c>
      <c r="H60">
        <f>Июль!H60+Август!H60+Сентябрь!H60</f>
        <v>0</v>
      </c>
      <c r="I60">
        <f>Июль!I60+Август!I60+Сентябрь!I60</f>
        <v>0</v>
      </c>
      <c r="J60">
        <f>Июль!J60+Август!J60+Сентябрь!J60</f>
        <v>0</v>
      </c>
    </row>
    <row r="61" spans="4:10" x14ac:dyDescent="0.35">
      <c r="D61" t="s">
        <v>224</v>
      </c>
      <c r="E61" t="s">
        <v>225</v>
      </c>
      <c r="F61" t="s">
        <v>226</v>
      </c>
      <c r="G61">
        <f>Июль!G61+Август!G61+Сентябрь!G61</f>
        <v>0</v>
      </c>
      <c r="H61">
        <f>Июль!H61+Август!H61+Сентябрь!H61</f>
        <v>0</v>
      </c>
      <c r="I61">
        <f>Июль!I61+Август!I61+Сентябрь!I61</f>
        <v>0</v>
      </c>
      <c r="J61">
        <f>Июль!J61+Август!J61+Сентябрь!J61</f>
        <v>0</v>
      </c>
    </row>
    <row r="62" spans="4:10" x14ac:dyDescent="0.35">
      <c r="D62" t="s">
        <v>227</v>
      </c>
      <c r="E62" t="s">
        <v>228</v>
      </c>
      <c r="F62" t="s">
        <v>226</v>
      </c>
      <c r="G62">
        <f>Июль!G62+Август!G62+Сентябрь!G62</f>
        <v>0</v>
      </c>
      <c r="H62">
        <f>Июль!H62+Август!H62+Сентябрь!H62</f>
        <v>0</v>
      </c>
      <c r="I62">
        <f>Июль!I62+Август!I62+Сентябрь!I62</f>
        <v>0</v>
      </c>
      <c r="J62">
        <f>Июль!J62+Август!J62+Сентябрь!J62</f>
        <v>0</v>
      </c>
    </row>
    <row r="63" spans="4:10" x14ac:dyDescent="0.35">
      <c r="D63" t="s">
        <v>229</v>
      </c>
      <c r="E63" t="s">
        <v>230</v>
      </c>
      <c r="F63" t="s">
        <v>231</v>
      </c>
      <c r="G63">
        <f>Июль!G63+Август!G63+Сентябрь!G63</f>
        <v>0</v>
      </c>
      <c r="H63">
        <f>Июль!H63+Август!H63+Сентябрь!H63</f>
        <v>0</v>
      </c>
      <c r="I63">
        <f>Июль!I63+Август!I63+Сентябрь!I63</f>
        <v>0</v>
      </c>
      <c r="J63">
        <f>Июль!J63+Август!J63+Сентябрь!J63</f>
        <v>0</v>
      </c>
    </row>
    <row r="64" spans="4:10" x14ac:dyDescent="0.35">
      <c r="D64" t="s">
        <v>232</v>
      </c>
      <c r="F64" t="s">
        <v>226</v>
      </c>
      <c r="G64">
        <f>Июль!G64+Август!G64+Сентябрь!G64</f>
        <v>0</v>
      </c>
      <c r="H64">
        <f>Июль!H64+Август!H64+Сентябрь!H64</f>
        <v>0</v>
      </c>
      <c r="I64">
        <f>Июль!I64+Август!I64+Сентябрь!I64</f>
        <v>0</v>
      </c>
      <c r="J64">
        <f>Июль!J64+Август!J64+Сентябрь!J64</f>
        <v>0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77:J77"/>
    <mergeCell ref="D78:J78"/>
    <mergeCell ref="D6:F6"/>
    <mergeCell ref="D7:F7"/>
    <mergeCell ref="D75:E75"/>
    <mergeCell ref="D72:E72"/>
    <mergeCell ref="F75:G75"/>
    <mergeCell ref="F72:G72"/>
  </mergeCells>
  <phoneticPr fontId="0" type="noConversion"/>
  <dataValidations count="2">
    <dataValidation type="decimal" allowBlank="1" showInputMessage="1" showErrorMessage="1" sqref="G59:J68 G11:J57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rowBreaks count="1" manualBreakCount="1">
    <brk id="40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C13"/>
  <sheetViews>
    <sheetView showGridLines="0" zoomScaleNormal="100" workbookViewId="0"/>
  </sheetViews>
  <sheetFormatPr defaultColWidth="9.1796875" defaultRowHeight="14.5" x14ac:dyDescent="0.35"/>
  <cols>
    <col min="1" max="1" width="30.7265625" customWidth="1"/>
    <col min="2" max="2" width="80.7265625" customWidth="1"/>
    <col min="3" max="3" width="30.7265625" customWidth="1"/>
  </cols>
  <sheetData>
    <row r="1" spans="1:3" ht="24" customHeight="1" x14ac:dyDescent="0.35">
      <c r="A1" t="s">
        <v>145</v>
      </c>
      <c r="B1" t="s">
        <v>146</v>
      </c>
      <c r="C1" t="s">
        <v>147</v>
      </c>
    </row>
    <row r="2" spans="1:3" x14ac:dyDescent="0.35">
      <c r="A2">
        <v>45007.389560185184</v>
      </c>
      <c r="B2" t="s">
        <v>398</v>
      </c>
      <c r="C2" t="s">
        <v>399</v>
      </c>
    </row>
    <row r="3" spans="1:3" x14ac:dyDescent="0.35">
      <c r="A3">
        <v>45007.38957175926</v>
      </c>
      <c r="B3" t="s">
        <v>400</v>
      </c>
      <c r="C3" t="s">
        <v>399</v>
      </c>
    </row>
    <row r="4" spans="1:3" x14ac:dyDescent="0.35">
      <c r="A4">
        <v>45007.390717592592</v>
      </c>
      <c r="B4" t="s">
        <v>398</v>
      </c>
      <c r="C4" t="s">
        <v>399</v>
      </c>
    </row>
    <row r="5" spans="1:3" x14ac:dyDescent="0.35">
      <c r="A5">
        <v>45007.390717592592</v>
      </c>
      <c r="B5" t="s">
        <v>400</v>
      </c>
      <c r="C5" t="s">
        <v>399</v>
      </c>
    </row>
    <row r="6" spans="1:3" x14ac:dyDescent="0.35">
      <c r="A6">
        <v>45007.402743055558</v>
      </c>
      <c r="B6" t="s">
        <v>398</v>
      </c>
      <c r="C6" t="s">
        <v>399</v>
      </c>
    </row>
    <row r="7" spans="1:3" x14ac:dyDescent="0.35">
      <c r="A7">
        <v>45007.402743055558</v>
      </c>
      <c r="B7" t="s">
        <v>400</v>
      </c>
      <c r="C7" t="s">
        <v>399</v>
      </c>
    </row>
    <row r="8" spans="1:3" x14ac:dyDescent="0.35">
      <c r="A8">
        <v>45008.456550925926</v>
      </c>
      <c r="B8" t="s">
        <v>398</v>
      </c>
      <c r="C8" t="s">
        <v>399</v>
      </c>
    </row>
    <row r="9" spans="1:3" x14ac:dyDescent="0.35">
      <c r="A9">
        <v>45008.456550925926</v>
      </c>
      <c r="B9" t="s">
        <v>400</v>
      </c>
      <c r="C9" t="s">
        <v>399</v>
      </c>
    </row>
    <row r="10" spans="1:3" x14ac:dyDescent="0.35">
      <c r="A10" s="20">
        <v>45378.592106481483</v>
      </c>
      <c r="B10" s="1" t="s">
        <v>398</v>
      </c>
      <c r="C10" s="1" t="s">
        <v>399</v>
      </c>
    </row>
    <row r="11" spans="1:3" x14ac:dyDescent="0.35">
      <c r="A11" s="20">
        <v>45378.592106481483</v>
      </c>
      <c r="B11" s="1" t="s">
        <v>400</v>
      </c>
      <c r="C11" s="1" t="s">
        <v>399</v>
      </c>
    </row>
    <row r="12" spans="1:3" x14ac:dyDescent="0.35">
      <c r="A12" s="20">
        <v>45379.413564814815</v>
      </c>
      <c r="B12" s="27" t="s">
        <v>398</v>
      </c>
      <c r="C12" s="27" t="s">
        <v>399</v>
      </c>
    </row>
    <row r="13" spans="1:3" x14ac:dyDescent="0.35">
      <c r="A13" s="20">
        <v>45379.413576388892</v>
      </c>
      <c r="B13" s="27" t="s">
        <v>400</v>
      </c>
      <c r="C13" s="27" t="s">
        <v>399</v>
      </c>
    </row>
  </sheetData>
  <sheetProtection password="E537"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9" activePane="bottomRight" state="frozen"/>
      <selection activeCell="D6" sqref="D6:F7"/>
      <selection pane="topRight" activeCell="D6" sqref="D6:F7"/>
      <selection pane="bottomLeft" activeCell="D6" sqref="D6:F7"/>
      <selection pane="bottomRight" activeCell="I33" sqref="I33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252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 G1</f>
        <v>Лыковская ГЭС. IV квартал</v>
      </c>
      <c r="E7" s="38"/>
      <c r="F7" s="38"/>
    </row>
    <row r="8" spans="4:10" x14ac:dyDescent="0.35">
      <c r="J8" t="str">
        <f>"Форма 4 ("&amp;G1&amp;")"</f>
        <v>Форма 4 (IV квартал)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IV квартал 2023</v>
      </c>
      <c r="H9" t="str">
        <f>"Факт " &amp;$G$1&amp;" "&amp; god-1</f>
        <v>Факт IV квартал 2023</v>
      </c>
      <c r="I9" t="str">
        <f>"План " &amp;$G$1&amp;" "&amp;god-0</f>
        <v>План IV квартал 2024</v>
      </c>
      <c r="J9" t="str">
        <f>"План " &amp;$G$1&amp;" "&amp; god+1</f>
        <v>План IV квартал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12">
        <f>(Октябрь!G11+Ноябрь!G11+Декабрь!G11)/3</f>
        <v>1.22</v>
      </c>
      <c r="H11" s="12">
        <f>(Октябрь!H11+Ноябрь!H11+Декабрь!H11)/3</f>
        <v>1.22</v>
      </c>
      <c r="I11" s="12">
        <f>(Октябрь!I11+Ноябрь!I11+Декабрь!I11)/3</f>
        <v>1.22</v>
      </c>
      <c r="J11" s="12">
        <f>(Октябрь!J11+Ноябрь!J11+Декабрь!J11)/3</f>
        <v>1.22</v>
      </c>
    </row>
    <row r="12" spans="4:10" x14ac:dyDescent="0.35">
      <c r="D12" t="s">
        <v>92</v>
      </c>
      <c r="E12" t="s">
        <v>173</v>
      </c>
      <c r="F12" t="s">
        <v>172</v>
      </c>
      <c r="G12" s="12">
        <f>(Октябрь!G12+Ноябрь!G12+Декабрь!G12)/3</f>
        <v>1.22</v>
      </c>
      <c r="H12" s="12">
        <f>(Октябрь!H12+Ноябрь!H12+Декабрь!H12)/3</f>
        <v>1.22</v>
      </c>
      <c r="I12" s="12">
        <f>(Октябрь!I12+Ноябрь!I12+Декабрь!I12)/3</f>
        <v>1.22</v>
      </c>
      <c r="J12" s="12">
        <f>(Октябрь!J12+Ноябрь!J12+Декабрь!J12)/3</f>
        <v>1.22</v>
      </c>
    </row>
    <row r="13" spans="4:10" x14ac:dyDescent="0.35">
      <c r="D13" t="s">
        <v>93</v>
      </c>
      <c r="E13" t="s">
        <v>174</v>
      </c>
      <c r="F13" t="s">
        <v>172</v>
      </c>
      <c r="G13" s="12">
        <f>(Октябрь!G13+Ноябрь!G13+Декабрь!G13)/3</f>
        <v>1.22</v>
      </c>
      <c r="H13" s="12">
        <f>(Октябрь!H13+Ноябрь!H13+Декабрь!H13)/3</f>
        <v>1.22</v>
      </c>
      <c r="I13" s="12">
        <f>(Октябрь!I13+Ноябрь!I13+Декабрь!I13)/3</f>
        <v>1.22</v>
      </c>
      <c r="J13" s="12">
        <f>(Октябрь!J13+Ноябрь!J13+Декабрь!J13)/3</f>
        <v>1.22</v>
      </c>
    </row>
    <row r="14" spans="4:10" x14ac:dyDescent="0.35">
      <c r="D14" t="s">
        <v>94</v>
      </c>
      <c r="E14" t="s">
        <v>175</v>
      </c>
      <c r="F14" t="s">
        <v>172</v>
      </c>
      <c r="G14" s="12">
        <f>(Октябрь!G14+Ноябрь!G14+Декабрь!G14)/3</f>
        <v>1.0071346880178772E-2</v>
      </c>
      <c r="H14" s="12">
        <f>(Октябрь!H14+Ноябрь!H14+Декабрь!H14)/3</f>
        <v>2.7219018094577413E-2</v>
      </c>
      <c r="I14" s="12">
        <f>(Октябрь!I14+Ноябрь!I14+Декабрь!I14)/3</f>
        <v>1.1947996878251798E-2</v>
      </c>
      <c r="J14" s="12">
        <f>(Октябрь!J14+Ноябрь!J14+Декабрь!J14)/3</f>
        <v>8.1846792981847619E-2</v>
      </c>
    </row>
    <row r="15" spans="4:10" x14ac:dyDescent="0.35">
      <c r="D15" t="s">
        <v>136</v>
      </c>
      <c r="E15" t="s">
        <v>176</v>
      </c>
      <c r="F15" t="s">
        <v>172</v>
      </c>
      <c r="G15" s="12">
        <f>(Октябрь!G15+Ноябрь!G15+Декабрь!G15)/3</f>
        <v>0</v>
      </c>
      <c r="H15" s="12">
        <f>(Октябрь!H15+Ноябрь!H15+Декабрь!H15)/3</f>
        <v>0</v>
      </c>
      <c r="I15" s="12">
        <f>(Октябрь!I15+Ноябрь!I15+Декабрь!I15)/3</f>
        <v>0</v>
      </c>
      <c r="J15" s="12">
        <f>(Октябрь!J15+Ноябрь!J15+Декабрь!J15)/3</f>
        <v>0</v>
      </c>
    </row>
    <row r="16" spans="4:10" x14ac:dyDescent="0.35">
      <c r="D16" t="s">
        <v>115</v>
      </c>
      <c r="E16" t="s">
        <v>177</v>
      </c>
      <c r="F16" t="s">
        <v>172</v>
      </c>
      <c r="G16" s="12">
        <f>(Октябрь!G16+Ноябрь!G16+Декабрь!G16)/3</f>
        <v>-1.2099286531198212</v>
      </c>
      <c r="H16" s="12">
        <f>(Октябрь!H16+Ноябрь!H16+Декабрь!H16)/3</f>
        <v>-1.1927809819054225</v>
      </c>
      <c r="I16" s="12">
        <f>(Октябрь!I16+Ноябрь!I16+Декабрь!I16)/3</f>
        <v>-1.2080520031217483</v>
      </c>
      <c r="J16" s="12">
        <f>(Октябрь!J16+Ноябрь!J16+Декабрь!J16)/3</f>
        <v>-1.1381532070181521</v>
      </c>
    </row>
    <row r="17" spans="4:10" x14ac:dyDescent="0.35">
      <c r="D17" t="s">
        <v>117</v>
      </c>
      <c r="E17" t="s">
        <v>178</v>
      </c>
      <c r="F17" t="s">
        <v>172</v>
      </c>
      <c r="G17" s="12">
        <f>(Октябрь!G17+Ноябрь!G17+Декабрь!G17)/3</f>
        <v>0</v>
      </c>
      <c r="H17" s="12">
        <f>(Октябрь!H17+Ноябрь!H17+Декабрь!H17)/3</f>
        <v>0</v>
      </c>
      <c r="I17" s="12">
        <f>(Октябрь!I17+Ноябрь!I17+Декабрь!I17)/3</f>
        <v>0</v>
      </c>
      <c r="J17" s="12">
        <f>(Октябрь!J17+Ноябрь!J17+Декабрь!J17)/3</f>
        <v>0</v>
      </c>
    </row>
    <row r="18" spans="4:10" x14ac:dyDescent="0.35">
      <c r="D18" t="s">
        <v>179</v>
      </c>
      <c r="E18" t="s">
        <v>180</v>
      </c>
      <c r="F18" t="s">
        <v>172</v>
      </c>
      <c r="G18" s="12">
        <f>(Октябрь!G18+Ноябрь!G18+Декабрь!G18)/3</f>
        <v>1.2099286531198212</v>
      </c>
      <c r="H18" s="12">
        <f>(Октябрь!H18+Ноябрь!H18+Декабрь!H18)/3</f>
        <v>1.1927809819054225</v>
      </c>
      <c r="I18" s="12">
        <f>(Октябрь!I18+Ноябрь!I18+Декабрь!I18)/3</f>
        <v>1.2080520031217483</v>
      </c>
      <c r="J18" s="12">
        <f>(Октябрь!J18+Ноябрь!J18+Декабрь!J18)/3</f>
        <v>1.1381532070181521</v>
      </c>
    </row>
    <row r="19" spans="4:10" x14ac:dyDescent="0.35">
      <c r="D19" t="s">
        <v>118</v>
      </c>
      <c r="E19" t="s">
        <v>181</v>
      </c>
      <c r="F19" t="s">
        <v>172</v>
      </c>
      <c r="G19" s="12">
        <f>(Октябрь!G19+Ноябрь!G19+Декабрь!G19)/3</f>
        <v>0</v>
      </c>
      <c r="H19" s="12">
        <f>(Октябрь!H19+Ноябрь!H19+Декабрь!H19)/3</f>
        <v>0</v>
      </c>
      <c r="I19" s="12">
        <f>(Октябрь!I19+Ноябрь!I19+Декабрь!I19)/3</f>
        <v>0</v>
      </c>
      <c r="J19" s="12">
        <f>(Октябрь!J19+Ноябрь!J19+Декабрь!J19)/3</f>
        <v>0</v>
      </c>
    </row>
    <row r="20" spans="4:10" x14ac:dyDescent="0.35">
      <c r="D20" t="s">
        <v>182</v>
      </c>
      <c r="E20" t="s">
        <v>183</v>
      </c>
      <c r="F20" t="s">
        <v>172</v>
      </c>
      <c r="G20" s="12">
        <f>(Октябрь!G20+Ноябрь!G20+Декабрь!G20)/3</f>
        <v>0</v>
      </c>
      <c r="H20" s="12">
        <f>(Октябрь!H20+Ноябрь!H20+Декабрь!H20)/3</f>
        <v>0</v>
      </c>
      <c r="I20" s="12">
        <f>(Октябрь!I20+Ноябрь!I20+Декабрь!I20)/3</f>
        <v>0</v>
      </c>
      <c r="J20" s="12">
        <f>(Октябрь!J20+Ноябрь!J20+Декабрь!J20)/3</f>
        <v>0</v>
      </c>
    </row>
    <row r="21" spans="4:10" x14ac:dyDescent="0.35">
      <c r="D21" t="s">
        <v>383</v>
      </c>
      <c r="E21" t="s">
        <v>395</v>
      </c>
      <c r="F21" t="s">
        <v>134</v>
      </c>
      <c r="G21" s="12"/>
      <c r="H21" s="12"/>
      <c r="I21" s="12"/>
      <c r="J21" s="12">
        <f>Октябрь!J21+Ноябрь!J21+Декабрь!J21</f>
        <v>0</v>
      </c>
    </row>
    <row r="22" spans="4:10" x14ac:dyDescent="0.35">
      <c r="D22" t="s">
        <v>119</v>
      </c>
      <c r="E22" t="s">
        <v>184</v>
      </c>
      <c r="F22" t="s">
        <v>134</v>
      </c>
      <c r="G22" s="12">
        <f>Октябрь!G22+Ноябрь!G22+Декабрь!G22</f>
        <v>1.4403999999999999</v>
      </c>
      <c r="H22" s="12">
        <f>Октябрь!H22+Ноябрь!H22+Декабрь!H22</f>
        <v>2.0061</v>
      </c>
      <c r="I22" s="12">
        <f>Октябрь!I22+Ноябрь!I22+Декабрь!I22</f>
        <v>1.9769999999999999</v>
      </c>
      <c r="J22" s="12">
        <f>Октябрь!J22+Ноябрь!J22+Декабрь!J22</f>
        <v>2.0099999999999998</v>
      </c>
    </row>
    <row r="23" spans="4:10" x14ac:dyDescent="0.35">
      <c r="D23" t="s">
        <v>384</v>
      </c>
      <c r="E23" t="s">
        <v>394</v>
      </c>
      <c r="F23" t="s">
        <v>134</v>
      </c>
      <c r="G23" s="12"/>
      <c r="H23" s="12"/>
      <c r="I23" s="12"/>
      <c r="J23" s="12">
        <f>Октябрь!J23+Ноябрь!J23+Декабрь!J23</f>
        <v>2.6937600000000002</v>
      </c>
    </row>
    <row r="24" spans="4:10" x14ac:dyDescent="0.35">
      <c r="D24" t="s">
        <v>185</v>
      </c>
      <c r="E24" t="s">
        <v>186</v>
      </c>
      <c r="F24" t="s">
        <v>134</v>
      </c>
      <c r="G24" s="12">
        <f>Октябрь!G24+Ноябрь!G24+Декабрь!G24</f>
        <v>0</v>
      </c>
      <c r="H24" s="12">
        <f>Октябрь!H24+Ноябрь!H24+Декабрь!H24</f>
        <v>0</v>
      </c>
      <c r="I24" s="12">
        <f>Октябрь!I24+Ноябрь!I24+Декабрь!I24</f>
        <v>0</v>
      </c>
      <c r="J24" s="12">
        <f>Октябрь!J24+Ноябрь!J24+Декабрь!J24</f>
        <v>0</v>
      </c>
    </row>
    <row r="25" spans="4:10" x14ac:dyDescent="0.35">
      <c r="D25" t="s">
        <v>187</v>
      </c>
      <c r="E25" t="s">
        <v>188</v>
      </c>
      <c r="F25" t="s">
        <v>134</v>
      </c>
      <c r="G25" s="12">
        <f>Октябрь!G25+Ноябрь!G25+Декабрь!G25</f>
        <v>0</v>
      </c>
      <c r="H25" s="12">
        <f>Октябрь!H25+Ноябрь!H25+Декабрь!H25</f>
        <v>0</v>
      </c>
      <c r="I25" s="12">
        <f>Октябрь!I25+Ноябрь!I25+Декабрь!I25</f>
        <v>0</v>
      </c>
      <c r="J25" s="12">
        <f>Октябрь!J25+Ноябрь!J25+Декабрь!J25</f>
        <v>0</v>
      </c>
    </row>
    <row r="26" spans="4:10" x14ac:dyDescent="0.35">
      <c r="D26" t="s">
        <v>120</v>
      </c>
      <c r="E26" t="s">
        <v>189</v>
      </c>
      <c r="F26" t="s">
        <v>134</v>
      </c>
      <c r="G26" s="12">
        <f>Октябрь!G26+Ноябрь!G26+Декабрь!G26</f>
        <v>2.2456451612903106E-2</v>
      </c>
      <c r="H26" s="12">
        <f>Октябрь!H26+Ноябрь!H26+Декабрь!H26</f>
        <v>6.0636290322580666E-2</v>
      </c>
      <c r="I26" s="12">
        <f>Октябрь!I26+Ноябрь!I26+Декабрь!I26</f>
        <v>2.6596774193548334E-2</v>
      </c>
      <c r="J26" s="12">
        <f>Октябрь!J26+Ноябрь!J26+Декабрь!J26</f>
        <v>0.18086693548387101</v>
      </c>
    </row>
    <row r="27" spans="4:10" x14ac:dyDescent="0.35">
      <c r="D27" t="s">
        <v>190</v>
      </c>
      <c r="E27" t="s">
        <v>191</v>
      </c>
      <c r="F27" t="s">
        <v>134</v>
      </c>
      <c r="G27" s="12">
        <f>Октябрь!G27+Ноябрь!G27+Декабрь!G27</f>
        <v>2.2456451612903106E-2</v>
      </c>
      <c r="H27" s="12">
        <f>Октябрь!H27+Ноябрь!H27+Декабрь!H27</f>
        <v>6.0636290322580666E-2</v>
      </c>
      <c r="I27" s="12">
        <f>Октябрь!I27+Ноябрь!I27+Декабрь!I27</f>
        <v>2.6596774193548334E-2</v>
      </c>
      <c r="J27" s="12">
        <f>Октябрь!J27+Ноябрь!J27+Декабрь!J27</f>
        <v>0.18086693548387101</v>
      </c>
    </row>
    <row r="28" spans="4:10" x14ac:dyDescent="0.35">
      <c r="D28" t="s">
        <v>192</v>
      </c>
      <c r="E28" t="s">
        <v>193</v>
      </c>
      <c r="F28" t="s">
        <v>135</v>
      </c>
      <c r="G28" s="12" t="e">
        <f ca="1">nerr(G27/G22*100)</f>
        <v>#NAME?</v>
      </c>
      <c r="H28" s="12" t="e">
        <f ca="1">nerr(H27/H22*100)</f>
        <v>#NAME?</v>
      </c>
      <c r="I28" s="12" t="e">
        <f ca="1">nerr(I27/I22*100)</f>
        <v>#NAME?</v>
      </c>
      <c r="J28" s="12" t="e">
        <f ca="1">nerr(J27/J22*100)</f>
        <v>#NAME?</v>
      </c>
    </row>
    <row r="29" spans="4:10" x14ac:dyDescent="0.35">
      <c r="D29" t="s">
        <v>194</v>
      </c>
      <c r="E29" t="s">
        <v>195</v>
      </c>
      <c r="F29" t="s">
        <v>134</v>
      </c>
      <c r="G29" s="12">
        <f>Октябрь!G29+Ноябрь!G29+Декабрь!G29</f>
        <v>0</v>
      </c>
      <c r="H29" s="12">
        <f>Октябрь!H29+Ноябрь!H29+Декабрь!H29</f>
        <v>0</v>
      </c>
      <c r="I29" s="12">
        <f>Октябрь!I29+Ноябрь!I29+Декабрь!I29</f>
        <v>0</v>
      </c>
      <c r="J29" s="12">
        <f>Октябрь!J29+Ноябрь!J29+Декабрь!J29</f>
        <v>0</v>
      </c>
    </row>
    <row r="30" spans="4:10" x14ac:dyDescent="0.35">
      <c r="D30" t="s">
        <v>196</v>
      </c>
      <c r="E30" t="s">
        <v>355</v>
      </c>
      <c r="F30" t="s">
        <v>356</v>
      </c>
      <c r="G30" s="12"/>
      <c r="H30" s="12"/>
      <c r="I30" s="12"/>
      <c r="J30" s="12"/>
    </row>
    <row r="31" spans="4:10" x14ac:dyDescent="0.35">
      <c r="D31" t="s">
        <v>121</v>
      </c>
      <c r="E31" t="s">
        <v>197</v>
      </c>
      <c r="F31" t="s">
        <v>134</v>
      </c>
      <c r="G31" s="12">
        <f>Октябрь!G31+Ноябрь!G31+Декабрь!G31</f>
        <v>1.4179435483870968</v>
      </c>
      <c r="H31" s="12">
        <f>Октябрь!H31+Ноябрь!H31+Декабрь!H31</f>
        <v>1.9454637096774192</v>
      </c>
      <c r="I31" s="12">
        <f>Октябрь!I31+Ноябрь!I31+Декабрь!I31</f>
        <v>1.9504032258064519</v>
      </c>
      <c r="J31" s="12">
        <f>Октябрь!J31+Ноябрь!J31+Декабрь!J31</f>
        <v>1.829133064516129</v>
      </c>
    </row>
    <row r="32" spans="4:10" x14ac:dyDescent="0.35">
      <c r="D32" t="s">
        <v>138</v>
      </c>
      <c r="E32" t="s">
        <v>186</v>
      </c>
      <c r="F32" t="s">
        <v>134</v>
      </c>
      <c r="G32" s="12">
        <f>Октябрь!G32+Ноябрь!G32+Декабрь!G32</f>
        <v>0</v>
      </c>
      <c r="H32" s="12">
        <f>Октябрь!H32+Ноябрь!H32+Декабрь!H32</f>
        <v>0</v>
      </c>
      <c r="I32" s="12">
        <f>Октябрь!I32+Ноябрь!I32+Декабрь!I32</f>
        <v>0</v>
      </c>
      <c r="J32" s="12">
        <f>Октябрь!J32+Ноябрь!J32+Декабрь!J32</f>
        <v>0</v>
      </c>
    </row>
    <row r="33" spans="4:10" x14ac:dyDescent="0.35">
      <c r="D33" t="s">
        <v>198</v>
      </c>
      <c r="E33" t="s">
        <v>188</v>
      </c>
      <c r="F33" t="s">
        <v>134</v>
      </c>
      <c r="G33" s="12">
        <f>Октябрь!G33+Ноябрь!G33+Декабрь!G33</f>
        <v>0</v>
      </c>
      <c r="H33" s="12">
        <f>Октябрь!H33+Ноябрь!H33+Декабрь!H33</f>
        <v>0</v>
      </c>
      <c r="I33" s="12">
        <f>Октябрь!I33+Ноябрь!I33+Декабрь!I33</f>
        <v>0</v>
      </c>
      <c r="J33" s="12">
        <f>Октябрь!J33+Ноябрь!J33+Декабрь!J33</f>
        <v>0</v>
      </c>
    </row>
    <row r="34" spans="4:10" x14ac:dyDescent="0.35">
      <c r="D34" t="s">
        <v>122</v>
      </c>
      <c r="E34" t="s">
        <v>199</v>
      </c>
      <c r="F34" t="s">
        <v>134</v>
      </c>
      <c r="G34" s="12">
        <f>Октябрь!G34+Ноябрь!G34+Декабрь!G34</f>
        <v>1.1343548387096836E-2</v>
      </c>
      <c r="H34" s="12">
        <f>Октябрь!H34+Ноябрь!H34+Декабрь!H34</f>
        <v>1.5563709677419379E-2</v>
      </c>
      <c r="I34" s="12">
        <f>Октябрь!I34+Ноябрь!I34+Декабрь!I34</f>
        <v>1.5603225806451571E-2</v>
      </c>
      <c r="J34" s="12">
        <f>Октябрь!J34+Ноябрь!J34+Декабрь!J34</f>
        <v>1.4633064516129002E-2</v>
      </c>
    </row>
    <row r="35" spans="4:10" x14ac:dyDescent="0.35">
      <c r="D35" t="s">
        <v>200</v>
      </c>
      <c r="E35" t="s">
        <v>201</v>
      </c>
      <c r="F35" t="s">
        <v>134</v>
      </c>
      <c r="G35" s="12">
        <f>Октябрь!G35+Ноябрь!G35+Декабрь!G35</f>
        <v>0</v>
      </c>
      <c r="H35" s="12">
        <f>Октябрь!H35+Ноябрь!H35+Декабрь!H35</f>
        <v>0</v>
      </c>
      <c r="I35" s="12">
        <f>Октябрь!I35+Ноябрь!I35+Декабрь!I35</f>
        <v>0</v>
      </c>
      <c r="J35" s="12">
        <f>Октябрь!J35+Ноябрь!J35+Декабрь!J35</f>
        <v>0</v>
      </c>
    </row>
    <row r="36" spans="4:10" x14ac:dyDescent="0.35">
      <c r="D36" t="s">
        <v>202</v>
      </c>
      <c r="E36" t="s">
        <v>203</v>
      </c>
      <c r="F36" t="s">
        <v>134</v>
      </c>
      <c r="G36" s="12">
        <f>Октябрь!G36+Ноябрь!G36+Декабрь!G36</f>
        <v>1.1343548387096836E-2</v>
      </c>
      <c r="H36" s="12">
        <f>Октябрь!H36+Ноябрь!H36+Декабрь!H36</f>
        <v>1.5563709677419379E-2</v>
      </c>
      <c r="I36" s="12">
        <f>Октябрь!I36+Ноябрь!I36+Декабрь!I36</f>
        <v>1.5603225806451571E-2</v>
      </c>
      <c r="J36" s="12">
        <f>Октябрь!J36+Ноябрь!J36+Декабрь!J36</f>
        <v>1.4633064516129002E-2</v>
      </c>
    </row>
    <row r="37" spans="4:10" x14ac:dyDescent="0.35">
      <c r="D37" t="s">
        <v>204</v>
      </c>
      <c r="E37" t="s">
        <v>205</v>
      </c>
      <c r="F37" t="s">
        <v>135</v>
      </c>
      <c r="G37" s="12" t="e">
        <f ca="1">nerr(G36/G31*100)</f>
        <v>#NAME?</v>
      </c>
      <c r="H37" s="12" t="e">
        <f ca="1">nerr(H36/H31*100)</f>
        <v>#NAME?</v>
      </c>
      <c r="I37" s="12" t="e">
        <f ca="1">nerr(I36/I31*100)</f>
        <v>#NAME?</v>
      </c>
      <c r="J37" s="12" t="e">
        <f ca="1">nerr(J36/J31*100)</f>
        <v>#NAME?</v>
      </c>
    </row>
    <row r="38" spans="4:10" x14ac:dyDescent="0.35">
      <c r="D38" t="s">
        <v>123</v>
      </c>
      <c r="E38" t="s">
        <v>206</v>
      </c>
      <c r="F38" t="s">
        <v>134</v>
      </c>
      <c r="G38" s="12">
        <f>Октябрь!G38+Ноябрь!G38+Декабрь!G38</f>
        <v>3.3799999999999941E-2</v>
      </c>
      <c r="H38" s="12">
        <f>Октябрь!H38+Ноябрь!H38+Декабрь!H38</f>
        <v>7.6200000000000045E-2</v>
      </c>
      <c r="I38" s="12">
        <f>Октябрь!I38+Ноябрь!I38+Декабрь!I38</f>
        <v>4.2199999999999904E-2</v>
      </c>
      <c r="J38" s="12">
        <f>Октябрь!J38+Ноябрь!J38+Декабрь!J38</f>
        <v>0.19550000000000001</v>
      </c>
    </row>
    <row r="39" spans="4:10" x14ac:dyDescent="0.35">
      <c r="D39" t="s">
        <v>207</v>
      </c>
      <c r="E39" t="s">
        <v>176</v>
      </c>
      <c r="F39" t="s">
        <v>134</v>
      </c>
      <c r="G39" s="12">
        <f>Октябрь!G39+Ноябрь!G39+Декабрь!G39</f>
        <v>0</v>
      </c>
      <c r="H39" s="12">
        <f>Октябрь!H39+Ноябрь!H39+Декабрь!H39</f>
        <v>0</v>
      </c>
      <c r="I39" s="12">
        <f>Октябрь!I39+Ноябрь!I39+Декабрь!I39</f>
        <v>0</v>
      </c>
      <c r="J39" s="12">
        <f>Октябрь!J39+Ноябрь!J39+Декабрь!J39</f>
        <v>0</v>
      </c>
    </row>
    <row r="40" spans="4:10" x14ac:dyDescent="0.35">
      <c r="D40" t="s">
        <v>208</v>
      </c>
      <c r="E40" t="s">
        <v>209</v>
      </c>
      <c r="F40" t="s">
        <v>134</v>
      </c>
      <c r="G40" s="12">
        <f>Октябрь!G40+Ноябрь!G40+Декабрь!G40</f>
        <v>0</v>
      </c>
      <c r="H40" s="12">
        <f>Октябрь!H40+Ноябрь!H40+Декабрь!H40</f>
        <v>0</v>
      </c>
      <c r="I40" s="12">
        <f>Октябрь!I40+Ноябрь!I40+Декабрь!I40</f>
        <v>0</v>
      </c>
      <c r="J40" s="12">
        <f>Октябрь!J40+Ноябрь!J40+Декабрь!J40</f>
        <v>0</v>
      </c>
    </row>
    <row r="41" spans="4:10" x14ac:dyDescent="0.35">
      <c r="D41" t="s">
        <v>124</v>
      </c>
      <c r="E41" t="s">
        <v>210</v>
      </c>
      <c r="F41" t="s">
        <v>134</v>
      </c>
      <c r="G41" s="12">
        <f>Октябрь!G41+Ноябрь!G41+Декабрь!G41</f>
        <v>-1.4066000000000001</v>
      </c>
      <c r="H41" s="12">
        <f>Октябрь!H41+Ноябрь!H41+Декабрь!H41</f>
        <v>-1.9298999999999999</v>
      </c>
      <c r="I41" s="12">
        <f>Октябрь!I41+Ноябрь!I41+Декабрь!I41</f>
        <v>-1.9348000000000001</v>
      </c>
      <c r="J41" s="12">
        <f>Октябрь!J41+Ноябрь!J41+Декабрь!J41</f>
        <v>-1.8144999999999998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2">
        <f>Октябрь!G42+Ноябрь!G42+Декабрь!G42</f>
        <v>0</v>
      </c>
      <c r="H42" s="12">
        <f>Октябрь!H42+Ноябрь!H42+Декабрь!H42</f>
        <v>0</v>
      </c>
      <c r="I42" s="12">
        <f>Октябрь!I42+Ноябрь!I42+Декабрь!I42</f>
        <v>0</v>
      </c>
      <c r="J42" s="12">
        <f>Октябрь!J42+Ноябрь!J42+Декабрь!J42</f>
        <v>0</v>
      </c>
    </row>
    <row r="43" spans="4:10" x14ac:dyDescent="0.35">
      <c r="D43" t="s">
        <v>212</v>
      </c>
      <c r="E43" t="s">
        <v>180</v>
      </c>
      <c r="F43" t="s">
        <v>134</v>
      </c>
      <c r="G43" s="12">
        <f>Октябрь!G43+Ноябрь!G43+Декабрь!G43</f>
        <v>1.4066000000000001</v>
      </c>
      <c r="H43" s="12">
        <f>Октябрь!H43+Ноябрь!H43+Декабрь!H43</f>
        <v>1.9298999999999999</v>
      </c>
      <c r="I43" s="12">
        <f>Октябрь!I43+Ноябрь!I43+Декабрь!I43</f>
        <v>1.9348000000000001</v>
      </c>
      <c r="J43" s="12">
        <f>Октябрь!J43+Ноябрь!J43+Декабрь!J43</f>
        <v>1.8144999999999998</v>
      </c>
    </row>
    <row r="44" spans="4:10" x14ac:dyDescent="0.35">
      <c r="D44" t="s">
        <v>213</v>
      </c>
      <c r="E44" t="s">
        <v>181</v>
      </c>
      <c r="F44" t="s">
        <v>134</v>
      </c>
      <c r="G44" s="12">
        <f>Октябрь!G44+Ноябрь!G44+Декабрь!G44</f>
        <v>0</v>
      </c>
      <c r="H44" s="12">
        <f>Октябрь!H44+Ноябрь!H44+Декабрь!H44</f>
        <v>0</v>
      </c>
      <c r="I44" s="12">
        <f>Октябрь!I44+Ноябрь!I44+Декабрь!I44</f>
        <v>0</v>
      </c>
      <c r="J44" s="12">
        <f>Октябрь!J44+Ноябрь!J44+Декабрь!J44</f>
        <v>0</v>
      </c>
    </row>
    <row r="45" spans="4:10" x14ac:dyDescent="0.35">
      <c r="D45" t="s">
        <v>214</v>
      </c>
      <c r="E45" t="s">
        <v>183</v>
      </c>
      <c r="F45" t="s">
        <v>134</v>
      </c>
      <c r="G45" s="12">
        <f>Октябрь!G45+Ноябрь!G45+Декабрь!G45</f>
        <v>0</v>
      </c>
      <c r="H45" s="12">
        <f>Октябрь!H45+Ноябрь!H45+Декабрь!H45</f>
        <v>0</v>
      </c>
      <c r="I45" s="12">
        <f>Октябрь!I45+Ноябрь!I45+Декабрь!I45</f>
        <v>0</v>
      </c>
      <c r="J45" s="12">
        <f>Октябрь!J45+Ноябрь!J45+Декабрь!J45</f>
        <v>0</v>
      </c>
    </row>
    <row r="46" spans="4:10" x14ac:dyDescent="0.35">
      <c r="D46" t="s">
        <v>125</v>
      </c>
      <c r="E46" t="s">
        <v>215</v>
      </c>
      <c r="F46" t="s">
        <v>134</v>
      </c>
      <c r="G46" s="12">
        <f>Октябрь!G46+Ноябрь!G46+Декабрь!G46</f>
        <v>0</v>
      </c>
      <c r="H46" s="12">
        <f>Октябрь!H46+Ноябрь!H46+Декабрь!H46</f>
        <v>0</v>
      </c>
      <c r="I46" s="12">
        <f>Октябрь!I46+Ноябрь!I46+Декабрь!I46</f>
        <v>0</v>
      </c>
      <c r="J46" s="12">
        <f>Октябрь!J46+Ноябрь!J46+Декабрь!J46</f>
        <v>0</v>
      </c>
    </row>
    <row r="47" spans="4:10" x14ac:dyDescent="0.35">
      <c r="D47" t="s">
        <v>216</v>
      </c>
      <c r="E47" t="s">
        <v>217</v>
      </c>
      <c r="F47" t="s">
        <v>134</v>
      </c>
      <c r="G47" s="12">
        <f>Октябрь!G47+Ноябрь!G47+Декабрь!G47</f>
        <v>0</v>
      </c>
      <c r="H47" s="12">
        <f>Октябрь!H47+Ноябрь!H47+Декабрь!H47</f>
        <v>0</v>
      </c>
      <c r="I47" s="12">
        <f>Октябрь!I47+Ноябрь!I47+Декабрь!I47</f>
        <v>0</v>
      </c>
      <c r="J47" s="12">
        <f>Октябрь!J47+Ноябрь!J47+Декабрь!J47</f>
        <v>0</v>
      </c>
    </row>
    <row r="48" spans="4:10" x14ac:dyDescent="0.35">
      <c r="D48" t="s">
        <v>218</v>
      </c>
      <c r="E48" t="s">
        <v>219</v>
      </c>
      <c r="F48" t="s">
        <v>134</v>
      </c>
      <c r="G48" s="12">
        <f>Октябрь!G48+Ноябрь!G48+Декабрь!G48</f>
        <v>0</v>
      </c>
      <c r="H48" s="12">
        <f>Октябрь!H48+Ноябрь!H48+Декабрь!H48</f>
        <v>0</v>
      </c>
      <c r="I48" s="12">
        <f>Октябрь!I48+Ноябрь!I48+Декабрь!I48</f>
        <v>0</v>
      </c>
      <c r="J48" s="12">
        <f>Октябрь!J48+Ноябрь!J48+Декабрь!J48</f>
        <v>0</v>
      </c>
    </row>
    <row r="49" spans="4:10" x14ac:dyDescent="0.35">
      <c r="D49" t="s">
        <v>126</v>
      </c>
      <c r="E49" t="s">
        <v>302</v>
      </c>
      <c r="F49" t="s">
        <v>137</v>
      </c>
      <c r="G49">
        <f>Октябрь!G49+Ноябрь!G49+Декабрь!G49</f>
        <v>0</v>
      </c>
      <c r="H49">
        <f>Октябрь!H49+Ноябрь!H49+Декабрь!H49</f>
        <v>0</v>
      </c>
      <c r="I49">
        <f>Октябрь!I49+Ноябрь!I49+Декабрь!I49</f>
        <v>0</v>
      </c>
      <c r="J49">
        <f>Октябрь!J49+Ноябрь!J49+Декабрь!J49</f>
        <v>0</v>
      </c>
    </row>
    <row r="50" spans="4:10" x14ac:dyDescent="0.35">
      <c r="D50" t="s">
        <v>127</v>
      </c>
      <c r="E50" t="s">
        <v>303</v>
      </c>
      <c r="F50" t="s">
        <v>137</v>
      </c>
      <c r="G50">
        <f>Октябрь!G50+Ноябрь!G50+Декабрь!G50</f>
        <v>0</v>
      </c>
      <c r="H50">
        <f>Октябрь!H50+Ноябрь!H50+Декабрь!H50</f>
        <v>0</v>
      </c>
      <c r="I50">
        <f>Октябрь!I50+Ноябрь!I50+Декабрь!I50</f>
        <v>0</v>
      </c>
      <c r="J50">
        <f>Октябрь!J50+Ноябрь!J50+Декабрь!J50</f>
        <v>0</v>
      </c>
    </row>
    <row r="51" spans="4:10" x14ac:dyDescent="0.35">
      <c r="D51" t="s">
        <v>128</v>
      </c>
      <c r="E51" t="s">
        <v>310</v>
      </c>
      <c r="F51" t="s">
        <v>137</v>
      </c>
      <c r="G51">
        <f>Октябрь!G51+Ноябрь!G51+Декабрь!G51</f>
        <v>0</v>
      </c>
      <c r="H51">
        <f>Октябрь!H51+Ноябрь!H51+Декабрь!H51</f>
        <v>0</v>
      </c>
      <c r="I51">
        <f>Октябрь!I51+Ноябрь!I51+Декабрь!I51</f>
        <v>0</v>
      </c>
      <c r="J51">
        <f>Октябрь!J51+Ноябрь!J51+Декабрь!J51</f>
        <v>0</v>
      </c>
    </row>
    <row r="52" spans="4:10" x14ac:dyDescent="0.35">
      <c r="D52" t="s">
        <v>387</v>
      </c>
      <c r="E52" t="s">
        <v>385</v>
      </c>
      <c r="F52" t="s">
        <v>137</v>
      </c>
      <c r="G52">
        <f>Октябрь!G52+Ноябрь!G52+Декабрь!G52</f>
        <v>0</v>
      </c>
      <c r="H52">
        <f>Октябрь!H52+Ноябрь!H52+Декабрь!H52</f>
        <v>0</v>
      </c>
      <c r="I52">
        <f>Октябрь!I52+Ноябрь!I52+Декабрь!I52</f>
        <v>0</v>
      </c>
      <c r="J52">
        <f>Октябрь!J52+Ноябрь!J52+Декабрь!J52</f>
        <v>0</v>
      </c>
    </row>
    <row r="53" spans="4:10" x14ac:dyDescent="0.35">
      <c r="D53" t="s">
        <v>129</v>
      </c>
      <c r="E53" t="s">
        <v>304</v>
      </c>
      <c r="F53" t="s">
        <v>137</v>
      </c>
      <c r="G53">
        <f>Октябрь!G53+Ноябрь!G53+Декабрь!G53</f>
        <v>0</v>
      </c>
      <c r="H53">
        <f>Октябрь!H53+Ноябрь!H53+Декабрь!H53</f>
        <v>0</v>
      </c>
      <c r="I53">
        <f>Октябрь!I53+Ноябрь!I53+Декабрь!I53</f>
        <v>0</v>
      </c>
      <c r="J53">
        <f>Октябрь!J53+Ноябрь!J53+Декабрь!J53</f>
        <v>0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>
        <f>Октябрь!G55+Ноябрь!G55+Декабрь!G55</f>
        <v>0</v>
      </c>
      <c r="H55">
        <f>Октябрь!H55+Ноябрь!H55+Декабрь!H55</f>
        <v>0</v>
      </c>
      <c r="I55">
        <f>Октябрь!I55+Ноябрь!I55+Декабрь!I55</f>
        <v>0</v>
      </c>
      <c r="J55">
        <f>Октябрь!J55+Ноябрь!J55+Декабрь!J55</f>
        <v>0</v>
      </c>
    </row>
    <row r="56" spans="4:10" x14ac:dyDescent="0.35">
      <c r="D56" t="s">
        <v>386</v>
      </c>
      <c r="E56" t="s">
        <v>306</v>
      </c>
      <c r="F56" t="s">
        <v>307</v>
      </c>
      <c r="G56">
        <f>(Октябрь!G56+Ноябрь!G56+Декабрь!G56)/3</f>
        <v>0</v>
      </c>
      <c r="H56">
        <f>(Октябрь!H56+Ноябрь!H56+Декабрь!H56)/3</f>
        <v>0</v>
      </c>
      <c r="I56">
        <f>(Октябрь!I56+Ноябрь!I56+Декабрь!I56)/3</f>
        <v>0</v>
      </c>
      <c r="J56">
        <f>(Октябрь!J56+Ноябрь!J56+Декабрь!J56)/3</f>
        <v>0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222</v>
      </c>
      <c r="G59">
        <f>Октябрь!G59+Ноябрь!G59+Декабрь!G59</f>
        <v>0</v>
      </c>
      <c r="H59">
        <f>Октябрь!H59+Ноябрь!H59+Декабрь!H59</f>
        <v>0</v>
      </c>
      <c r="I59">
        <f>Октябрь!I59+Ноябрь!I59+Декабрь!I59</f>
        <v>0</v>
      </c>
      <c r="J59">
        <f>Октябрь!J59+Ноябрь!J59+Декабрь!J59</f>
        <v>0</v>
      </c>
    </row>
    <row r="60" spans="4:10" x14ac:dyDescent="0.35">
      <c r="D60" t="s">
        <v>141</v>
      </c>
      <c r="E60" t="s">
        <v>223</v>
      </c>
      <c r="G60">
        <f>Октябрь!G60+Ноябрь!G60+Декабрь!G60</f>
        <v>0</v>
      </c>
      <c r="H60">
        <f>Октябрь!H60+Ноябрь!H60+Декабрь!H60</f>
        <v>0</v>
      </c>
      <c r="I60">
        <f>Октябрь!I60+Ноябрь!I60+Декабрь!I60</f>
        <v>0</v>
      </c>
      <c r="J60">
        <f>Октябрь!J60+Ноябрь!J60+Декабрь!J60</f>
        <v>0</v>
      </c>
    </row>
    <row r="61" spans="4:10" x14ac:dyDescent="0.35">
      <c r="D61" t="s">
        <v>224</v>
      </c>
      <c r="E61" t="s">
        <v>225</v>
      </c>
      <c r="F61" t="s">
        <v>226</v>
      </c>
      <c r="G61">
        <f>Октябрь!G61+Ноябрь!G61+Декабрь!G61</f>
        <v>0</v>
      </c>
      <c r="H61">
        <f>Октябрь!H61+Ноябрь!H61+Декабрь!H61</f>
        <v>0</v>
      </c>
      <c r="I61">
        <f>Октябрь!I61+Ноябрь!I61+Декабрь!I61</f>
        <v>0</v>
      </c>
      <c r="J61">
        <f>Октябрь!J61+Ноябрь!J61+Декабрь!J61</f>
        <v>0</v>
      </c>
    </row>
    <row r="62" spans="4:10" x14ac:dyDescent="0.35">
      <c r="D62" t="s">
        <v>227</v>
      </c>
      <c r="E62" t="s">
        <v>228</v>
      </c>
      <c r="F62" t="s">
        <v>226</v>
      </c>
      <c r="G62">
        <f>Октябрь!G62+Ноябрь!G62+Декабрь!G62</f>
        <v>0</v>
      </c>
      <c r="H62">
        <f>Октябрь!H62+Ноябрь!H62+Декабрь!H62</f>
        <v>0</v>
      </c>
      <c r="I62">
        <f>Октябрь!I62+Ноябрь!I62+Декабрь!I62</f>
        <v>0</v>
      </c>
      <c r="J62">
        <f>Октябрь!J62+Ноябрь!J62+Декабрь!J62</f>
        <v>0</v>
      </c>
    </row>
    <row r="63" spans="4:10" x14ac:dyDescent="0.35">
      <c r="D63" t="s">
        <v>229</v>
      </c>
      <c r="E63" t="s">
        <v>230</v>
      </c>
      <c r="F63" t="s">
        <v>231</v>
      </c>
      <c r="G63">
        <f>Октябрь!G63+Ноябрь!G63+Декабрь!G63</f>
        <v>0</v>
      </c>
      <c r="H63">
        <f>Октябрь!H63+Ноябрь!H63+Декабрь!H63</f>
        <v>0</v>
      </c>
      <c r="I63">
        <f>Октябрь!I63+Ноябрь!I63+Декабрь!I63</f>
        <v>0</v>
      </c>
      <c r="J63">
        <f>Октябрь!J63+Ноябрь!J63+Декабрь!J63</f>
        <v>0</v>
      </c>
    </row>
    <row r="64" spans="4:10" x14ac:dyDescent="0.35">
      <c r="D64" t="s">
        <v>232</v>
      </c>
      <c r="F64" t="s">
        <v>226</v>
      </c>
      <c r="G64">
        <f>Октябрь!G64+Ноябрь!G64+Декабрь!G64</f>
        <v>0</v>
      </c>
      <c r="H64">
        <f>Октябрь!H64+Ноябрь!H64+Декабрь!H64</f>
        <v>0</v>
      </c>
      <c r="I64">
        <f>Октябрь!I64+Ноябрь!I64+Декабрь!I64</f>
        <v>0</v>
      </c>
      <c r="J64">
        <f>Октябрь!J64+Ноябрь!J64+Декабрь!J64</f>
        <v>0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2">
    <dataValidation type="decimal" allowBlank="1" showInputMessage="1" showErrorMessage="1" sqref="G59:J68 G11:J57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rowBreaks count="1" manualBreakCount="1">
    <brk id="40" min="3" max="1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7" activePane="bottomRight" state="frozen"/>
      <selection activeCell="D6" sqref="D6:F7"/>
      <selection pane="topRight" activeCell="D6" sqref="D6:F7"/>
      <selection pane="bottomLeft" activeCell="D6" sqref="D6:F7"/>
      <selection pane="bottomRight" activeCell="I36" sqref="I36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6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 G1</f>
        <v>Лыковская ГЭС. Год</v>
      </c>
      <c r="E7" s="38"/>
      <c r="F7" s="38"/>
    </row>
    <row r="8" spans="4:10" x14ac:dyDescent="0.35">
      <c r="J8" t="str">
        <f>"Форма 4 ("&amp;G1&amp;")"</f>
        <v>Форма 4 (Год)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Год 2023</v>
      </c>
      <c r="H9" t="str">
        <f>"Факт " &amp;$G$1&amp;" "&amp; god-1</f>
        <v>Факт Год 2023</v>
      </c>
      <c r="I9" t="str">
        <f>"План " &amp;$G$1&amp;" "&amp;god-0</f>
        <v>План Год 2024</v>
      </c>
      <c r="J9" t="str">
        <f>"План " &amp;$G$1&amp;" "&amp; god+1</f>
        <v>План Год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>
        <f>(Январь!G11+Февраль!G11+Март!G11+Апрель!G11+Май!G11+Июнь!G11+Июль!G11+Август!G11+Сентябрь!G11+Октябрь!G11+Ноябрь!G11+Декабрь!G11)/12</f>
        <v>1.2200000000000002</v>
      </c>
      <c r="H11">
        <f>(Январь!H11+Февраль!H11+Март!H11+Апрель!H11+Май!H11+Июнь!H11+Июль!H11+Август!H11+Сентябрь!H11+Октябрь!H11+Ноябрь!H11+Декабрь!H11)/12</f>
        <v>1.2200000000000002</v>
      </c>
      <c r="I11">
        <f>(Январь!I11+Февраль!I11+Март!I11+Апрель!I11+Май!I11+Июнь!I11+Июль!I11+Август!I11+Сентябрь!I11+Октябрь!I11+Ноябрь!I11+Декабрь!I11)/12</f>
        <v>1.2200000000000002</v>
      </c>
      <c r="J11">
        <f>(Январь!J11+Февраль!J11+Март!J11+Апрель!J11+Май!J11+Июнь!J11+Июль!J11+Август!J11+Сентябрь!J11+Октябрь!J11+Ноябрь!J11+Декабрь!J11)/12</f>
        <v>1.2200000000000002</v>
      </c>
    </row>
    <row r="12" spans="4:10" x14ac:dyDescent="0.35">
      <c r="D12" t="s">
        <v>92</v>
      </c>
      <c r="E12" t="s">
        <v>173</v>
      </c>
      <c r="F12" t="s">
        <v>172</v>
      </c>
      <c r="G12">
        <f>(Январь!G12+Февраль!G12+Март!G12+Апрель!G12+Май!G12+Июнь!G12+Июль!G12+Август!G12+Сентябрь!G12+Октябрь!G12+Ноябрь!G12+Декабрь!G12)/12</f>
        <v>1.2200000000000002</v>
      </c>
      <c r="H12">
        <f>(Январь!H12+Февраль!H12+Март!H12+Апрель!H12+Май!H12+Июнь!H12+Июль!H12+Август!H12+Сентябрь!H12+Октябрь!H12+Ноябрь!H12+Декабрь!H12)/12</f>
        <v>1.2200000000000002</v>
      </c>
      <c r="I12">
        <f>(Январь!I12+Февраль!I12+Март!I12+Апрель!I12+Май!I12+Июнь!I12+Июль!I12+Август!I12+Сентябрь!I12+Октябрь!I12+Ноябрь!I12+Декабрь!I12)/12</f>
        <v>1.2200000000000002</v>
      </c>
      <c r="J12">
        <f>(Январь!J12+Февраль!J12+Март!J12+Апрель!J12+Май!J12+Июнь!J12+Июль!J12+Август!J12+Сентябрь!J12+Октябрь!J12+Ноябрь!J12+Декабрь!J12)/12</f>
        <v>1.2200000000000002</v>
      </c>
    </row>
    <row r="13" spans="4:10" x14ac:dyDescent="0.35">
      <c r="D13" t="s">
        <v>93</v>
      </c>
      <c r="E13" t="s">
        <v>174</v>
      </c>
      <c r="F13" t="s">
        <v>172</v>
      </c>
      <c r="G13">
        <f>(Январь!G13+Февраль!G13+Март!G13+Апрель!G13+Май!G13+Июнь!G13+Июль!G13+Август!G13+Сентябрь!G13+Октябрь!G13+Ноябрь!G13+Декабрь!G13)/12</f>
        <v>1.2200000000000002</v>
      </c>
      <c r="H13">
        <f>(Январь!H13+Февраль!H13+Март!H13+Апрель!H13+Май!H13+Июнь!H13+Июль!H13+Август!H13+Сентябрь!H13+Октябрь!H13+Ноябрь!H13+Декабрь!H13)/12</f>
        <v>1.2200000000000002</v>
      </c>
      <c r="I13">
        <f>(Январь!I13+Февраль!I13+Март!I13+Апрель!I13+Май!I13+Июнь!I13+Июль!I13+Август!I13+Сентябрь!I13+Октябрь!I13+Ноябрь!I13+Декабрь!I13)/12</f>
        <v>1.2200000000000002</v>
      </c>
      <c r="J13">
        <f>(Январь!J13+Февраль!J13+Март!J13+Апрель!J13+Май!J13+Июнь!J13+Июль!J13+Август!J13+Сентябрь!J13+Октябрь!J13+Ноябрь!J13+Декабрь!J13)/12</f>
        <v>1.2200000000000002</v>
      </c>
    </row>
    <row r="14" spans="4:10" x14ac:dyDescent="0.35">
      <c r="D14" t="s">
        <v>94</v>
      </c>
      <c r="E14" t="s">
        <v>175</v>
      </c>
      <c r="F14" t="s">
        <v>172</v>
      </c>
      <c r="G14" s="12">
        <f>(Январь!G14+Февраль!G14+Март!G14+Апрель!G14+Май!G14+Июнь!G14+Июль!G14+Август!G14+Сентябрь!G14+Октябрь!G14+Ноябрь!G14+Декабрь!G14)/12</f>
        <v>1.1274655289766476E-2</v>
      </c>
      <c r="H14" s="12">
        <f>(Январь!H14+Февраль!H14+Март!H14+Апрель!H14+Май!H14+Июнь!H14+Июль!H14+Август!H14+Сентябрь!H14+Октябрь!H14+Ноябрь!H14+Декабрь!H14)/12</f>
        <v>1.7925018762491158E-2</v>
      </c>
      <c r="I14" s="12">
        <f>(Январь!I14+Февраль!I14+Март!I14+Апрель!I14+Май!I14+Июнь!I14+Июль!I14+Август!I14+Сентябрь!I14+Октябрь!I14+Ноябрь!I14+Декабрь!I14)/12</f>
        <v>1.391120439227579E-2</v>
      </c>
      <c r="J14" s="12">
        <f>(Январь!J14+Февраль!J14+Март!J14+Апрель!J14+Май!J14+Июнь!J14+Июль!J14+Август!J14+Сентябрь!J14+Октябрь!J14+Ноябрь!J14+Декабрь!J14)/12</f>
        <v>8.3691209875103548E-2</v>
      </c>
    </row>
    <row r="15" spans="4:10" x14ac:dyDescent="0.35">
      <c r="D15" t="s">
        <v>136</v>
      </c>
      <c r="E15" t="s">
        <v>176</v>
      </c>
      <c r="F15" t="s">
        <v>172</v>
      </c>
      <c r="G15" s="12">
        <f>(Январь!G15+Февраль!G15+Март!G15+Апрель!G15+Май!G15+Июнь!G15+Июль!G15+Август!G15+Сентябрь!G15+Октябрь!G15+Ноябрь!G15+Декабрь!G15)/12</f>
        <v>0</v>
      </c>
      <c r="H15" s="12">
        <f>(Январь!H15+Февраль!H15+Март!H15+Апрель!H15+Май!H15+Июнь!H15+Июль!H15+Август!H15+Сентябрь!H15+Октябрь!H15+Ноябрь!H15+Декабрь!H15)/12</f>
        <v>0</v>
      </c>
      <c r="I15" s="12">
        <f>(Январь!I15+Февраль!I15+Март!I15+Апрель!I15+Май!I15+Июнь!I15+Июль!I15+Август!I15+Сентябрь!I15+Октябрь!I15+Ноябрь!I15+Декабрь!I15)/12</f>
        <v>0</v>
      </c>
      <c r="J15" s="12">
        <f>(Январь!J15+Февраль!J15+Март!J15+Апрель!J15+Май!J15+Июнь!J15+Июль!J15+Август!J15+Сентябрь!J15+Октябрь!J15+Ноябрь!J15+Декабрь!J15)/12</f>
        <v>0</v>
      </c>
    </row>
    <row r="16" spans="4:10" x14ac:dyDescent="0.35">
      <c r="D16" t="s">
        <v>115</v>
      </c>
      <c r="E16" t="s">
        <v>177</v>
      </c>
      <c r="F16" t="s">
        <v>172</v>
      </c>
      <c r="G16" s="12">
        <f>(Январь!G16+Февраль!G16+Март!G16+Апрель!G16+Май!G16+Июнь!G16+Июль!G16+Август!G16+Сентябрь!G16+Октябрь!G16+Ноябрь!G16+Декабрь!G16)/12</f>
        <v>-1.2087253447102337</v>
      </c>
      <c r="H16" s="12">
        <f>(Январь!H16+Февраль!H16+Март!H16+Апрель!H16+Май!H16+Июнь!H16+Июль!H16+Август!H16+Сентябрь!H16+Октябрь!H16+Ноябрь!H16+Декабрь!H16)/12</f>
        <v>-1.2020749812375087</v>
      </c>
      <c r="I16" s="12">
        <f>(Январь!I16+Февраль!I16+Март!I16+Апрель!I16+Май!I16+Июнь!I16+Июль!I16+Август!I16+Сентябрь!I16+Октябрь!I16+Ноябрь!I16+Декабрь!I16)/12</f>
        <v>-1.2060887956077242</v>
      </c>
      <c r="J16" s="12">
        <f>(Январь!J16+Февраль!J16+Март!J16+Апрель!J16+Май!J16+Июнь!J16+Июль!J16+Август!J16+Сентябрь!J16+Октябрь!J16+Ноябрь!J16+Декабрь!J16)/12</f>
        <v>-1.1363087901248965</v>
      </c>
    </row>
    <row r="17" spans="4:10" x14ac:dyDescent="0.35">
      <c r="D17" t="s">
        <v>117</v>
      </c>
      <c r="E17" t="s">
        <v>178</v>
      </c>
      <c r="F17" t="s">
        <v>172</v>
      </c>
      <c r="G17" s="12">
        <f>(Январь!G17+Февраль!G17+Март!G17+Апрель!G17+Май!G17+Июнь!G17+Июль!G17+Август!G17+Сентябрь!G17+Октябрь!G17+Ноябрь!G17+Декабрь!G17)/12</f>
        <v>0</v>
      </c>
      <c r="H17" s="12">
        <f>(Январь!H17+Февраль!H17+Март!H17+Апрель!H17+Май!H17+Июнь!H17+Июль!H17+Август!H17+Сентябрь!H17+Октябрь!H17+Ноябрь!H17+Декабрь!H17)/12</f>
        <v>0</v>
      </c>
      <c r="I17" s="12">
        <f>(Январь!I17+Февраль!I17+Март!I17+Апрель!I17+Май!I17+Июнь!I17+Июль!I17+Август!I17+Сентябрь!I17+Октябрь!I17+Ноябрь!I17+Декабрь!I17)/12</f>
        <v>0</v>
      </c>
      <c r="J17" s="12">
        <f>(Январь!J17+Февраль!J17+Март!J17+Апрель!J17+Май!J17+Июнь!J17+Июль!J17+Август!J17+Сентябрь!J17+Октябрь!J17+Ноябрь!J17+Декабрь!J17)/12</f>
        <v>0</v>
      </c>
    </row>
    <row r="18" spans="4:10" x14ac:dyDescent="0.35">
      <c r="D18" t="s">
        <v>179</v>
      </c>
      <c r="E18" t="s">
        <v>180</v>
      </c>
      <c r="F18" t="s">
        <v>172</v>
      </c>
      <c r="G18" s="12">
        <f>(Январь!G18+Февраль!G18+Март!G18+Апрель!G18+Май!G18+Июнь!G18+Июль!G18+Август!G18+Сентябрь!G18+Октябрь!G18+Ноябрь!G18+Декабрь!G18)/12</f>
        <v>1.2087253447102337</v>
      </c>
      <c r="H18" s="12">
        <f>(Январь!H18+Февраль!H18+Март!H18+Апрель!H18+Май!H18+Июнь!H18+Июль!H18+Август!H18+Сентябрь!H18+Октябрь!H18+Ноябрь!H18+Декабрь!H18)/12</f>
        <v>1.2020749812375087</v>
      </c>
      <c r="I18" s="12">
        <f>(Январь!I18+Февраль!I18+Март!I18+Апрель!I18+Май!I18+Июнь!I18+Июль!I18+Август!I18+Сентябрь!I18+Октябрь!I18+Ноябрь!I18+Декабрь!I18)/12</f>
        <v>1.2060887956077242</v>
      </c>
      <c r="J18" s="12">
        <f>(Январь!J18+Февраль!J18+Март!J18+Апрель!J18+Май!J18+Июнь!J18+Июль!J18+Август!J18+Сентябрь!J18+Октябрь!J18+Ноябрь!J18+Декабрь!J18)/12</f>
        <v>1.1363087901248965</v>
      </c>
    </row>
    <row r="19" spans="4:10" x14ac:dyDescent="0.35">
      <c r="D19" t="s">
        <v>118</v>
      </c>
      <c r="E19" t="s">
        <v>181</v>
      </c>
      <c r="F19" t="s">
        <v>172</v>
      </c>
      <c r="G19" s="12">
        <f>(Январь!G19+Февраль!G19+Март!G19+Апрель!G19+Май!G19+Июнь!G19+Июль!G19+Август!G19+Сентябрь!G19+Октябрь!G19+Ноябрь!G19+Декабрь!G19)/12</f>
        <v>0</v>
      </c>
      <c r="H19" s="12">
        <f>(Январь!H19+Февраль!H19+Март!H19+Апрель!H19+Май!H19+Июнь!H19+Июль!H19+Август!H19+Сентябрь!H19+Октябрь!H19+Ноябрь!H19+Декабрь!H19)/12</f>
        <v>0</v>
      </c>
      <c r="I19" s="12">
        <f>(Январь!I19+Февраль!I19+Март!I19+Апрель!I19+Май!I19+Июнь!I19+Июль!I19+Август!I19+Сентябрь!I19+Октябрь!I19+Ноябрь!I19+Декабрь!I19)/12</f>
        <v>0</v>
      </c>
      <c r="J19" s="12">
        <f>(Январь!J19+Февраль!J19+Март!J19+Апрель!J19+Май!J19+Июнь!J19+Июль!J19+Август!J19+Сентябрь!J19+Октябрь!J19+Ноябрь!J19+Декабрь!J19)/12</f>
        <v>0</v>
      </c>
    </row>
    <row r="20" spans="4:10" x14ac:dyDescent="0.35">
      <c r="D20" t="s">
        <v>182</v>
      </c>
      <c r="E20" t="s">
        <v>183</v>
      </c>
      <c r="F20" t="s">
        <v>172</v>
      </c>
      <c r="G20" s="12">
        <f>(Январь!G20+Февраль!G20+Март!G20+Апрель!G20+Май!G20+Июнь!G20+Июль!G20+Август!G20+Сентябрь!G20+Октябрь!G20+Ноябрь!G20+Декабрь!G20)/12</f>
        <v>0</v>
      </c>
      <c r="H20" s="12">
        <f>(Январь!H20+Февраль!H20+Март!H20+Апрель!H20+Май!H20+Июнь!H20+Июль!H20+Август!H20+Сентябрь!H20+Октябрь!H20+Ноябрь!H20+Декабрь!H20)/12</f>
        <v>0</v>
      </c>
      <c r="I20" s="12">
        <f>(Январь!I20+Февраль!I20+Март!I20+Апрель!I20+Май!I20+Июнь!I20+Июль!I20+Август!I20+Сентябрь!I20+Октябрь!I20+Ноябрь!I20+Декабрь!I20)/12</f>
        <v>0</v>
      </c>
      <c r="J20" s="12">
        <f>(Январь!J20+Февраль!J20+Март!J20+Апрель!J20+Май!J20+Июнь!J20+Июль!J20+Август!J20+Сентябрь!J20+Октябрь!J20+Ноябрь!J20+Декабрь!J20)/12</f>
        <v>0</v>
      </c>
    </row>
    <row r="21" spans="4:10" x14ac:dyDescent="0.35">
      <c r="D21" t="s">
        <v>383</v>
      </c>
      <c r="E21" t="s">
        <v>395</v>
      </c>
      <c r="F21" t="s">
        <v>134</v>
      </c>
      <c r="G21" s="12"/>
      <c r="H21" s="12"/>
      <c r="I21" s="12"/>
      <c r="J21" s="12">
        <f>Январь!J21+Февраль!J21+Март!J21+Апрель!J21+Май!J21+Июнь!J21+Июль!J21+Август!J21+Сентябрь!J21+Октябрь!J21+Ноябрь!J21+Декабрь!J21</f>
        <v>0</v>
      </c>
    </row>
    <row r="22" spans="4:10" x14ac:dyDescent="0.35">
      <c r="D22" t="s">
        <v>119</v>
      </c>
      <c r="E22" t="s">
        <v>184</v>
      </c>
      <c r="F22" t="s">
        <v>134</v>
      </c>
      <c r="G22" s="12">
        <f>Январь!G22+Февраль!G22+Март!G22+Апрель!G22+Май!G22+Июнь!G22+Июль!G22+Август!G22+Сентябрь!G22+Октябрь!G22+Ноябрь!G22+Декабрь!G22</f>
        <v>6.3496000000000006</v>
      </c>
      <c r="H22" s="12">
        <f>Январь!H22+Февраль!H22+Март!H22+Апрель!H22+Май!H22+Июнь!H22+Июль!H22+Август!H22+Сентябрь!H22+Октябрь!H22+Ноябрь!H22+Декабрь!H22</f>
        <v>8.1798999999999982</v>
      </c>
      <c r="I22" s="12">
        <f>Январь!I22+Февраль!I22+Март!I22+Апрель!I22+Май!I22+Июнь!I22+Июль!I22+Август!I22+Сентябрь!I22+Октябрь!I22+Ноябрь!I22+Декабрь!I22</f>
        <v>7.370000000000001</v>
      </c>
      <c r="J22" s="12">
        <f>Январь!J22+Февраль!J22+Март!J22+Апрель!J22+Май!J22+Июнь!J22+Июль!J22+Август!J22+Сентябрь!J22+Октябрь!J22+Ноябрь!J22+Декабрь!J22</f>
        <v>8.1799999999999979</v>
      </c>
    </row>
    <row r="23" spans="4:10" x14ac:dyDescent="0.35">
      <c r="D23" t="s">
        <v>384</v>
      </c>
      <c r="E23" t="s">
        <v>394</v>
      </c>
      <c r="F23" t="s">
        <v>134</v>
      </c>
      <c r="G23" s="12"/>
      <c r="H23" s="12"/>
      <c r="I23" s="12"/>
      <c r="J23" s="12">
        <f>Январь!J23+Февраль!J23+Март!J23+Апрель!J23+Май!J23+Июнь!J23+Июль!J23+Август!J23+Сентябрь!J23+Октябрь!J23+Ноябрь!J23+Декабрь!J23</f>
        <v>10.687200000000001</v>
      </c>
    </row>
    <row r="24" spans="4:10" x14ac:dyDescent="0.35">
      <c r="D24" t="s">
        <v>185</v>
      </c>
      <c r="E24" t="s">
        <v>186</v>
      </c>
      <c r="F24" t="s">
        <v>134</v>
      </c>
      <c r="G24" s="12">
        <f>Январь!G24+Февраль!G24+Март!G24+Апрель!G24+Май!G24+Июнь!G24+Июль!G24+Август!G24+Сентябрь!G24+Октябрь!G24+Ноябрь!G24+Декабрь!G24</f>
        <v>0</v>
      </c>
      <c r="H24" s="12">
        <f>Январь!H24+Февраль!H24+Март!H24+Апрель!H24+Май!H24+Июнь!H24+Июль!H24+Август!H24+Сентябрь!H24+Октябрь!H24+Ноябрь!H24+Декабрь!H24</f>
        <v>0</v>
      </c>
      <c r="I24" s="12">
        <f>Январь!I24+Февраль!I24+Март!I24+Апрель!I24+Май!I24+Июнь!I24+Июль!I24+Август!I24+Сентябрь!I24+Октябрь!I24+Ноябрь!I24+Декабрь!I24</f>
        <v>0</v>
      </c>
      <c r="J24" s="12">
        <f>Январь!J24+Февраль!J24+Март!J24+Апрель!J24+Май!J24+Июнь!J24+Июль!J24+Август!J24+Сентябрь!J24+Октябрь!J24+Ноябрь!J24+Декабрь!J24</f>
        <v>0</v>
      </c>
    </row>
    <row r="25" spans="4:10" x14ac:dyDescent="0.35">
      <c r="D25" t="s">
        <v>187</v>
      </c>
      <c r="E25" t="s">
        <v>188</v>
      </c>
      <c r="F25" t="s">
        <v>134</v>
      </c>
      <c r="G25" s="12">
        <f>Январь!G25+Февраль!G25+Март!G25+Апрель!G25+Май!G25+Июнь!G25+Июль!G25+Август!G25+Сентябрь!G25+Октябрь!G25+Ноябрь!G25+Декабрь!G25</f>
        <v>0</v>
      </c>
      <c r="H25" s="12">
        <f>Январь!H25+Февраль!H25+Март!H25+Апрель!H25+Май!H25+Июнь!H25+Июль!H25+Август!H25+Сентябрь!H25+Октябрь!H25+Ноябрь!H25+Декабрь!H25</f>
        <v>0</v>
      </c>
      <c r="I25" s="12">
        <f>Январь!I25+Февраль!I25+Март!I25+Апрель!I25+Май!I25+Июнь!I25+Июль!I25+Август!I25+Сентябрь!I25+Октябрь!I25+Ноябрь!I25+Декабрь!I25</f>
        <v>0</v>
      </c>
      <c r="J25" s="12">
        <f>Январь!J25+Февраль!J25+Март!J25+Апрель!J25+Май!J25+Июнь!J25+Июль!J25+Август!J25+Сентябрь!J25+Октябрь!J25+Ноябрь!J25+Декабрь!J25</f>
        <v>0</v>
      </c>
    </row>
    <row r="26" spans="4:10" x14ac:dyDescent="0.35">
      <c r="D26" t="s">
        <v>120</v>
      </c>
      <c r="E26" t="s">
        <v>189</v>
      </c>
      <c r="F26" t="s">
        <v>134</v>
      </c>
      <c r="G26" s="12">
        <f>Январь!G26+Февраль!G26+Март!G26+Апрель!G26+Май!G26+Июнь!G26+Июль!G26+Август!G26+Сентябрь!G26+Октябрь!G26+Ноябрь!G26+Декабрь!G26</f>
        <v>9.9599999999999744E-2</v>
      </c>
      <c r="H26" s="12">
        <f>Январь!H26+Февраль!H26+Март!H26+Апрель!H26+Май!H26+Июнь!H26+Июль!H26+Август!H26+Сентябрь!H26+Октябрь!H26+Ноябрь!H26+Декабрь!H26</f>
        <v>0.15822661290322615</v>
      </c>
      <c r="I26" s="12">
        <f>Январь!I26+Февраль!I26+Март!I26+Апрель!I26+Май!I26+Июнь!I26+Июль!I26+Август!I26+Сентябрь!I26+Октябрь!I26+Ноябрь!I26+Декабрь!I26</f>
        <v>0.12322580645161307</v>
      </c>
      <c r="J26" s="12">
        <f>Январь!J26+Февраль!J26+Март!J26+Апрель!J26+Май!J26+Июнь!J26+Июль!J26+Август!J26+Сентябрь!J26+Октябрь!J26+Ноябрь!J26+Декабрь!J26</f>
        <v>0.73594758064516175</v>
      </c>
    </row>
    <row r="27" spans="4:10" x14ac:dyDescent="0.35">
      <c r="D27" t="s">
        <v>190</v>
      </c>
      <c r="E27" t="s">
        <v>191</v>
      </c>
      <c r="F27" t="s">
        <v>134</v>
      </c>
      <c r="G27" s="12">
        <f>Январь!G27+Февраль!G27+Март!G27+Апрель!G27+Май!G27+Июнь!G27+Июль!G27+Август!G27+Сентябрь!G27+Октябрь!G27+Ноябрь!G27+Декабрь!G27</f>
        <v>9.9599999999999744E-2</v>
      </c>
      <c r="H27" s="12">
        <f>Январь!H27+Февраль!H27+Март!H27+Апрель!H27+Май!H27+Июнь!H27+Июль!H27+Август!H27+Сентябрь!H27+Октябрь!H27+Ноябрь!H27+Декабрь!H27</f>
        <v>0.15822661290322615</v>
      </c>
      <c r="I27" s="12">
        <f>Январь!I27+Февраль!I27+Март!I27+Апрель!I27+Май!I27+Июнь!I27+Июль!I27+Август!I27+Сентябрь!I27+Октябрь!I27+Ноябрь!I27+Декабрь!I27</f>
        <v>0.12322580645161307</v>
      </c>
      <c r="J27" s="12">
        <f>Январь!J27+Февраль!J27+Март!J27+Апрель!J27+Май!J27+Июнь!J27+Июль!J27+Август!J27+Сентябрь!J27+Октябрь!J27+Ноябрь!J27+Декабрь!J27</f>
        <v>0.73594758064516175</v>
      </c>
    </row>
    <row r="28" spans="4:10" x14ac:dyDescent="0.35">
      <c r="D28" t="s">
        <v>192</v>
      </c>
      <c r="E28" t="s">
        <v>193</v>
      </c>
      <c r="F28" t="s">
        <v>135</v>
      </c>
      <c r="G28" s="12" t="e">
        <f ca="1">nerr(G27/G22*100)</f>
        <v>#NAME?</v>
      </c>
      <c r="H28" s="12" t="e">
        <f ca="1">nerr(H27/H22*100)</f>
        <v>#NAME?</v>
      </c>
      <c r="I28" s="12" t="e">
        <f ca="1">nerr(I27/I22*100)</f>
        <v>#NAME?</v>
      </c>
      <c r="J28" s="12" t="e">
        <f ca="1">nerr(J27/J22*100)</f>
        <v>#NAME?</v>
      </c>
    </row>
    <row r="29" spans="4:10" x14ac:dyDescent="0.35">
      <c r="D29" t="s">
        <v>194</v>
      </c>
      <c r="E29" t="s">
        <v>195</v>
      </c>
      <c r="F29" t="s">
        <v>134</v>
      </c>
      <c r="G29" s="12">
        <f>Январь!G29+Февраль!G29+Март!G29+Апрель!G29+Май!G29+Июнь!G29+Июль!G29+Август!G29+Сентябрь!G29+Октябрь!G29+Ноябрь!G29+Декабрь!G29</f>
        <v>0</v>
      </c>
      <c r="H29" s="12">
        <f>Январь!H29+Февраль!H29+Март!H29+Апрель!H29+Май!H29+Июнь!H29+Июль!H29+Август!H29+Сентябрь!H29+Октябрь!H29+Ноябрь!H29+Декабрь!H29</f>
        <v>0</v>
      </c>
      <c r="I29" s="12">
        <f>Январь!I29+Февраль!I29+Март!I29+Апрель!I29+Май!I29+Июнь!I29+Июль!I29+Август!I29+Сентябрь!I29+Октябрь!I29+Ноябрь!I29+Декабрь!I29</f>
        <v>0</v>
      </c>
      <c r="J29" s="12">
        <f>Январь!J29+Февраль!J29+Март!J29+Апрель!J29+Май!J29+Июнь!J29+Июль!J29+Август!J29+Сентябрь!J29+Октябрь!J29+Ноябрь!J29+Декабрь!J29</f>
        <v>0</v>
      </c>
    </row>
    <row r="30" spans="4:10" x14ac:dyDescent="0.35">
      <c r="D30" t="s">
        <v>196</v>
      </c>
      <c r="E30" t="s">
        <v>355</v>
      </c>
      <c r="F30" t="s">
        <v>356</v>
      </c>
      <c r="G30" s="12"/>
      <c r="H30" s="12"/>
      <c r="I30" s="12"/>
      <c r="J30" s="12"/>
    </row>
    <row r="31" spans="4:10" x14ac:dyDescent="0.35">
      <c r="D31" t="s">
        <v>121</v>
      </c>
      <c r="E31" t="s">
        <v>197</v>
      </c>
      <c r="F31" t="s">
        <v>134</v>
      </c>
      <c r="G31" s="12">
        <f>Январь!G31+Февраль!G31+Март!G31+Апрель!G31+Май!G31+Июнь!G31+Июль!G31+Август!G31+Сентябрь!G31+Октябрь!G31+Ноябрь!G31+Декабрь!G31</f>
        <v>6.25</v>
      </c>
      <c r="H31" s="12">
        <f>Январь!H31+Февраль!H31+Март!H31+Апрель!H31+Май!H31+Июнь!H31+Июль!H31+Август!H31+Сентябрь!H31+Октябрь!H31+Ноябрь!H31+Декабрь!H31</f>
        <v>8.021673387096774</v>
      </c>
      <c r="I31" s="12">
        <f>Январь!I31+Февраль!I31+Март!I31+Апрель!I31+Май!I31+Июнь!I31+Июль!I31+Август!I31+Сентябрь!I31+Октябрь!I31+Ноябрь!I31+Декабрь!I31</f>
        <v>7.2467741935483865</v>
      </c>
      <c r="J31" s="12">
        <f>Январь!J31+Февраль!J31+Март!J31+Апрель!J31+Май!J31+Июнь!J31+Июль!J31+Август!J31+Сентябрь!J31+Октябрь!J31+Ноябрь!J31+Декабрь!J31</f>
        <v>7.4440524193548372</v>
      </c>
    </row>
    <row r="32" spans="4:10" x14ac:dyDescent="0.35">
      <c r="D32" t="s">
        <v>138</v>
      </c>
      <c r="E32" t="s">
        <v>186</v>
      </c>
      <c r="F32" t="s">
        <v>134</v>
      </c>
      <c r="G32" s="12">
        <f>Январь!G32+Февраль!G32+Март!G32+Апрель!G32+Май!G32+Июнь!G32+Июль!G32+Август!G32+Сентябрь!G32+Октябрь!G32+Ноябрь!G32+Декабрь!G32</f>
        <v>0</v>
      </c>
      <c r="H32" s="12">
        <f>Январь!H32+Февраль!H32+Март!H32+Апрель!H32+Май!H32+Июнь!H32+Июль!H32+Август!H32+Сентябрь!H32+Октябрь!H32+Ноябрь!H32+Декабрь!H32</f>
        <v>0</v>
      </c>
      <c r="I32" s="12">
        <f>Январь!I32+Февраль!I32+Март!I32+Апрель!I32+Май!I32+Июнь!I32+Июль!I32+Август!I32+Сентябрь!I32+Октябрь!I32+Ноябрь!I32+Декабрь!I32</f>
        <v>0</v>
      </c>
      <c r="J32" s="12">
        <f>Январь!J32+Февраль!J32+Март!J32+Апрель!J32+Май!J32+Июнь!J32+Июль!J32+Август!J32+Сентябрь!J32+Октябрь!J32+Ноябрь!J32+Декабрь!J32</f>
        <v>0</v>
      </c>
    </row>
    <row r="33" spans="4:10" x14ac:dyDescent="0.35">
      <c r="D33" t="s">
        <v>198</v>
      </c>
      <c r="E33" t="s">
        <v>188</v>
      </c>
      <c r="F33" t="s">
        <v>134</v>
      </c>
      <c r="G33" s="12">
        <f>Январь!G33+Февраль!G33+Март!G33+Апрель!G33+Май!G33+Июнь!G33+Июль!G33+Август!G33+Сентябрь!G33+Октябрь!G33+Ноябрь!G33+Декабрь!G33</f>
        <v>0</v>
      </c>
      <c r="H33" s="12">
        <f>Январь!H33+Февраль!H33+Март!H33+Апрель!H33+Май!H33+Июнь!H33+Июль!H33+Август!H33+Сентябрь!H33+Октябрь!H33+Ноябрь!H33+Декабрь!H33</f>
        <v>0</v>
      </c>
      <c r="I33" s="12">
        <f>Январь!I33+Февраль!I33+Март!I33+Апрель!I33+Май!I33+Июнь!I33+Июль!I33+Август!I33+Сентябрь!I33+Октябрь!I33+Ноябрь!I33+Декабрь!I33</f>
        <v>0</v>
      </c>
      <c r="J33" s="12">
        <f>Январь!J33+Февраль!J33+Март!J33+Апрель!J33+Май!J33+Июнь!J33+Июль!J33+Август!J33+Сентябрь!J33+Октябрь!J33+Ноябрь!J33+Декабрь!J33</f>
        <v>0</v>
      </c>
    </row>
    <row r="34" spans="4:10" x14ac:dyDescent="0.35">
      <c r="D34" t="s">
        <v>122</v>
      </c>
      <c r="E34" t="s">
        <v>199</v>
      </c>
      <c r="F34" t="s">
        <v>134</v>
      </c>
      <c r="G34" s="12">
        <f>Январь!G34+Февраль!G34+Март!G34+Апрель!G34+Май!G34+Июнь!G34+Июль!G34+Август!G34+Сентябрь!G34+Октябрь!G34+Ноябрь!G34+Декабрь!G34</f>
        <v>5.0000000000000211E-2</v>
      </c>
      <c r="H34" s="12">
        <f>Январь!H34+Февраль!H34+Март!H34+Апрель!H34+Май!H34+Июнь!H34+Июль!H34+Август!H34+Сентябрь!H34+Октябрь!H34+Ноябрь!H34+Декабрь!H34</f>
        <v>6.4173387096774226E-2</v>
      </c>
      <c r="I34" s="12">
        <f>Январь!I34+Февраль!I34+Март!I34+Апрель!I34+Май!I34+Июнь!I34+Июль!I34+Август!I34+Сентябрь!I34+Октябрь!I34+Ноябрь!I34+Декабрь!I34</f>
        <v>5.7974193548387065E-2</v>
      </c>
      <c r="J34" s="12">
        <f>Январь!J34+Февраль!J34+Март!J34+Апрель!J34+Май!J34+Июнь!J34+Июль!J34+Август!J34+Сентябрь!J34+Октябрь!J34+Ноябрь!J34+Декабрь!J34</f>
        <v>5.9552419354838626E-2</v>
      </c>
    </row>
    <row r="35" spans="4:10" x14ac:dyDescent="0.35">
      <c r="D35" t="s">
        <v>200</v>
      </c>
      <c r="E35" t="s">
        <v>201</v>
      </c>
      <c r="F35" t="s">
        <v>134</v>
      </c>
      <c r="G35" s="12">
        <f>Январь!G35+Февраль!G35+Март!G35+Апрель!G35+Май!G35+Июнь!G35+Июль!G35+Август!G35+Сентябрь!G35+Октябрь!G35+Ноябрь!G35+Декабрь!G35</f>
        <v>0</v>
      </c>
      <c r="H35" s="12">
        <f>Январь!H35+Февраль!H35+Март!H35+Апрель!H35+Май!H35+Июнь!H35+Июль!H35+Август!H35+Сентябрь!H35+Октябрь!H35+Ноябрь!H35+Декабрь!H35</f>
        <v>0</v>
      </c>
      <c r="I35" s="12">
        <f>Январь!I35+Февраль!I35+Март!I35+Апрель!I35+Май!I35+Июнь!I35+Июль!I35+Август!I35+Сентябрь!I35+Октябрь!I35+Ноябрь!I35+Декабрь!I35</f>
        <v>0</v>
      </c>
      <c r="J35" s="12">
        <f>Январь!J35+Февраль!J35+Март!J35+Апрель!J35+Май!J35+Июнь!J35+Июль!J35+Август!J35+Сентябрь!J35+Октябрь!J35+Ноябрь!J35+Декабрь!J35</f>
        <v>0</v>
      </c>
    </row>
    <row r="36" spans="4:10" x14ac:dyDescent="0.35">
      <c r="D36" t="s">
        <v>202</v>
      </c>
      <c r="E36" t="s">
        <v>203</v>
      </c>
      <c r="F36" t="s">
        <v>134</v>
      </c>
      <c r="G36" s="12">
        <f>Январь!G36+Февраль!G36+Март!G36+Апрель!G36+Май!G36+Июнь!G36+Июль!G36+Август!G36+Сентябрь!G36+Октябрь!G36+Ноябрь!G36+Декабрь!G36</f>
        <v>5.0000000000000211E-2</v>
      </c>
      <c r="H36" s="12">
        <f>Январь!H36+Февраль!H36+Март!H36+Апрель!H36+Май!H36+Июнь!H36+Июль!H36+Август!H36+Сентябрь!H36+Октябрь!H36+Ноябрь!H36+Декабрь!H36</f>
        <v>6.4173387096774226E-2</v>
      </c>
      <c r="I36" s="12">
        <f>Январь!I36+Февраль!I36+Март!I36+Апрель!I36+Май!I36+Июнь!I36+Июль!I36+Август!I36+Сентябрь!I36+Октябрь!I36+Ноябрь!I36+Декабрь!I36</f>
        <v>5.7974193548387065E-2</v>
      </c>
      <c r="J36" s="12">
        <f>Январь!J36+Февраль!J36+Март!J36+Апрель!J36+Май!J36+Июнь!J36+Июль!J36+Август!J36+Сентябрь!J36+Октябрь!J36+Ноябрь!J36+Декабрь!J36</f>
        <v>5.9552419354838626E-2</v>
      </c>
    </row>
    <row r="37" spans="4:10" x14ac:dyDescent="0.35">
      <c r="D37" t="s">
        <v>204</v>
      </c>
      <c r="E37" t="s">
        <v>205</v>
      </c>
      <c r="F37" t="s">
        <v>135</v>
      </c>
      <c r="G37" s="12" t="e">
        <f ca="1">nerr(G36/G31*100)</f>
        <v>#NAME?</v>
      </c>
      <c r="H37" s="12" t="e">
        <f ca="1">nerr(H36/H31*100)</f>
        <v>#NAME?</v>
      </c>
      <c r="I37" s="12" t="e">
        <f ca="1">nerr(I36/I31*100)</f>
        <v>#NAME?</v>
      </c>
      <c r="J37" s="12" t="e">
        <f ca="1">nerr(J36/J31*100)</f>
        <v>#NAME?</v>
      </c>
    </row>
    <row r="38" spans="4:10" x14ac:dyDescent="0.35">
      <c r="D38" t="s">
        <v>123</v>
      </c>
      <c r="E38" t="s">
        <v>206</v>
      </c>
      <c r="F38" t="s">
        <v>134</v>
      </c>
      <c r="G38" s="12">
        <f>Январь!G38+Февраль!G38+Март!G38+Апрель!G38+Май!G38+Июнь!G38+Июль!G38+Август!G38+Сентябрь!G38+Октябрь!G38+Ноябрь!G38+Декабрь!G38</f>
        <v>0.14959999999999996</v>
      </c>
      <c r="H38" s="12">
        <f>Январь!H38+Февраль!H38+Март!H38+Апрель!H38+Май!H38+Июнь!H38+Июль!H38+Август!H38+Сентябрь!H38+Октябрь!H38+Ноябрь!H38+Декабрь!H38</f>
        <v>0.22240000000000038</v>
      </c>
      <c r="I38" s="12">
        <f>Январь!I38+Февраль!I38+Март!I38+Апрель!I38+Май!I38+Июнь!I38+Июль!I38+Август!I38+Сентябрь!I38+Октябрь!I38+Ноябрь!I38+Декабрь!I38</f>
        <v>0.18120000000000014</v>
      </c>
      <c r="J38" s="12">
        <f>Январь!J38+Февраль!J38+Март!J38+Апрель!J38+Май!J38+Июнь!J38+Июль!J38+Август!J38+Сентябрь!J38+Октябрь!J38+Ноябрь!J38+Декабрь!J38</f>
        <v>0.79550000000000032</v>
      </c>
    </row>
    <row r="39" spans="4:10" x14ac:dyDescent="0.35">
      <c r="D39" t="s">
        <v>207</v>
      </c>
      <c r="E39" t="s">
        <v>176</v>
      </c>
      <c r="F39" t="s">
        <v>134</v>
      </c>
      <c r="G39" s="12">
        <f>Январь!G39+Февраль!G39+Март!G39+Апрель!G39+Май!G39+Июнь!G39+Июль!G39+Август!G39+Сентябрь!G39+Октябрь!G39+Ноябрь!G39+Декабрь!G39</f>
        <v>0</v>
      </c>
      <c r="H39" s="12">
        <f>Январь!H39+Февраль!H39+Март!H39+Апрель!H39+Май!H39+Июнь!H39+Июль!H39+Август!H39+Сентябрь!H39+Октябрь!H39+Ноябрь!H39+Декабрь!H39</f>
        <v>0</v>
      </c>
      <c r="I39" s="12">
        <f>Январь!I39+Февраль!I39+Март!I39+Апрель!I39+Май!I39+Июнь!I39+Июль!I39+Август!I39+Сентябрь!I39+Октябрь!I39+Ноябрь!I39+Декабрь!I39</f>
        <v>0</v>
      </c>
      <c r="J39" s="12">
        <f>Январь!J39+Февраль!J39+Март!J39+Апрель!J39+Май!J39+Июнь!J39+Июль!J39+Август!J39+Сентябрь!J39+Октябрь!J39+Ноябрь!J39+Декабрь!J39</f>
        <v>0</v>
      </c>
    </row>
    <row r="40" spans="4:10" x14ac:dyDescent="0.35">
      <c r="D40" t="s">
        <v>208</v>
      </c>
      <c r="E40" t="s">
        <v>209</v>
      </c>
      <c r="F40" t="s">
        <v>134</v>
      </c>
      <c r="G40" s="12">
        <f>Январь!G40+Февраль!G40+Март!G40+Апрель!G40+Май!G40+Июнь!G40+Июль!G40+Август!G40+Сентябрь!G40+Октябрь!G40+Ноябрь!G40+Декабрь!G40</f>
        <v>0</v>
      </c>
      <c r="H40" s="12">
        <f>Январь!H40+Февраль!H40+Март!H40+Апрель!H40+Май!H40+Июнь!H40+Июль!H40+Август!H40+Сентябрь!H40+Октябрь!H40+Ноябрь!H40+Декабрь!H40</f>
        <v>0</v>
      </c>
      <c r="I40" s="12">
        <f>Январь!I40+Февраль!I40+Март!I40+Апрель!I40+Май!I40+Июнь!I40+Июль!I40+Август!I40+Сентябрь!I40+Октябрь!I40+Ноябрь!I40+Декабрь!I40</f>
        <v>0</v>
      </c>
      <c r="J40" s="12">
        <f>Январь!J40+Февраль!J40+Март!J40+Апрель!J40+Май!J40+Июнь!J40+Июль!J40+Август!J40+Сентябрь!J40+Октябрь!J40+Ноябрь!J40+Декабрь!J40</f>
        <v>0</v>
      </c>
    </row>
    <row r="41" spans="4:10" x14ac:dyDescent="0.35">
      <c r="D41" t="s">
        <v>124</v>
      </c>
      <c r="E41" t="s">
        <v>210</v>
      </c>
      <c r="F41" t="s">
        <v>134</v>
      </c>
      <c r="G41" s="12">
        <f>Январь!G41+Февраль!G41+Март!G41+Апрель!G41+Май!G41+Июнь!G41+Июль!G41+Август!G41+Сентябрь!G41+Октябрь!G41+Ноябрь!G41+Декабрь!G41</f>
        <v>-6.2</v>
      </c>
      <c r="H41" s="12">
        <f>Январь!H41+Февраль!H41+Март!H41+Апрель!H41+Май!H41+Июнь!H41+Июль!H41+Август!H41+Сентябрь!H41+Октябрь!H41+Ноябрь!H41+Декабрь!H41</f>
        <v>-7.9574999999999996</v>
      </c>
      <c r="I41" s="12">
        <f>Январь!I41+Февраль!I41+Март!I41+Апрель!I41+Май!I41+Июнь!I41+Июль!I41+Август!I41+Сентябрь!I41+Октябрь!I41+Ноябрь!I41+Декабрь!I41</f>
        <v>-7.1888000000000005</v>
      </c>
      <c r="J41" s="12">
        <f>Январь!J41+Февраль!J41+Март!J41+Апрель!J41+Май!J41+Июнь!J41+Июль!J41+Август!J41+Сентябрь!J41+Октябрь!J41+Ноябрь!J41+Декабрь!J41</f>
        <v>-7.3844999999999992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2">
        <f>Январь!G42+Февраль!G42+Март!G42+Апрель!G42+Май!G42+Июнь!G42+Июль!G42+Август!G42+Сентябрь!G42+Октябрь!G42+Ноябрь!G42+Декабрь!G42</f>
        <v>0</v>
      </c>
      <c r="H42" s="12">
        <f>Январь!H42+Февраль!H42+Март!H42+Апрель!H42+Май!H42+Июнь!H42+Июль!H42+Август!H42+Сентябрь!H42+Октябрь!H42+Ноябрь!H42+Декабрь!H42</f>
        <v>0</v>
      </c>
      <c r="I42" s="12">
        <f>Январь!I42+Февраль!I42+Март!I42+Апрель!I42+Май!I42+Июнь!I42+Июль!I42+Август!I42+Сентябрь!I42+Октябрь!I42+Ноябрь!I42+Декабрь!I42</f>
        <v>0</v>
      </c>
      <c r="J42" s="12">
        <f>Январь!J42+Февраль!J42+Март!J42+Апрель!J42+Май!J42+Июнь!J42+Июль!J42+Август!J42+Сентябрь!J42+Октябрь!J42+Ноябрь!J42+Декабрь!J42</f>
        <v>0</v>
      </c>
    </row>
    <row r="43" spans="4:10" x14ac:dyDescent="0.35">
      <c r="D43" t="s">
        <v>212</v>
      </c>
      <c r="E43" t="s">
        <v>180</v>
      </c>
      <c r="F43" t="s">
        <v>134</v>
      </c>
      <c r="G43" s="12">
        <f>Январь!G43+Февраль!G43+Март!G43+Апрель!G43+Май!G43+Июнь!G43+Июль!G43+Август!G43+Сентябрь!G43+Октябрь!G43+Ноябрь!G43+Декабрь!G43</f>
        <v>6.2</v>
      </c>
      <c r="H43" s="12">
        <f>Январь!H43+Февраль!H43+Март!H43+Апрель!H43+Май!H43+Июнь!H43+Июль!H43+Август!H43+Сентябрь!H43+Октябрь!H43+Ноябрь!H43+Декабрь!H43</f>
        <v>7.9574999999999996</v>
      </c>
      <c r="I43" s="12">
        <f>Январь!I43+Февраль!I43+Март!I43+Апрель!I43+Май!I43+Июнь!I43+Июль!I43+Август!I43+Сентябрь!I43+Октябрь!I43+Ноябрь!I43+Декабрь!I43</f>
        <v>7.1888000000000005</v>
      </c>
      <c r="J43" s="12">
        <f>Январь!J43+Февраль!J43+Март!J43+Апрель!J43+Май!J43+Июнь!J43+Июль!J43+Август!J43+Сентябрь!J43+Октябрь!J43+Ноябрь!J43+Декабрь!J43</f>
        <v>7.3844999999999992</v>
      </c>
    </row>
    <row r="44" spans="4:10" x14ac:dyDescent="0.35">
      <c r="D44" t="s">
        <v>213</v>
      </c>
      <c r="E44" t="s">
        <v>181</v>
      </c>
      <c r="F44" t="s">
        <v>134</v>
      </c>
      <c r="G44" s="12">
        <f>Январь!G44+Февраль!G44+Март!G44+Апрель!G44+Май!G44+Июнь!G44+Июль!G44+Август!G44+Сентябрь!G44+Октябрь!G44+Ноябрь!G44+Декабрь!G44</f>
        <v>0</v>
      </c>
      <c r="H44" s="12">
        <f>Январь!H44+Февраль!H44+Март!H44+Апрель!H44+Май!H44+Июнь!H44+Июль!H44+Август!H44+Сентябрь!H44+Октябрь!H44+Ноябрь!H44+Декабрь!H44</f>
        <v>0</v>
      </c>
      <c r="I44" s="12">
        <f>Январь!I44+Февраль!I44+Март!I44+Апрель!I44+Май!I44+Июнь!I44+Июль!I44+Август!I44+Сентябрь!I44+Октябрь!I44+Ноябрь!I44+Декабрь!I44</f>
        <v>0</v>
      </c>
      <c r="J44" s="12">
        <f>Январь!J44+Февраль!J44+Март!J44+Апрель!J44+Май!J44+Июнь!J44+Июль!J44+Август!J44+Сентябрь!J44+Октябрь!J44+Ноябрь!J44+Декабрь!J44</f>
        <v>0</v>
      </c>
    </row>
    <row r="45" spans="4:10" x14ac:dyDescent="0.35">
      <c r="D45" t="s">
        <v>214</v>
      </c>
      <c r="E45" t="s">
        <v>183</v>
      </c>
      <c r="F45" t="s">
        <v>134</v>
      </c>
      <c r="G45" s="12">
        <f>Январь!G45+Февраль!G45+Март!G45+Апрель!G45+Май!G45+Июнь!G45+Июль!G45+Август!G45+Сентябрь!G45+Октябрь!G45+Ноябрь!G45+Декабрь!G45</f>
        <v>0</v>
      </c>
      <c r="H45" s="12">
        <f>Январь!H45+Февраль!H45+Март!H45+Апрель!H45+Май!H45+Июнь!H45+Июль!H45+Август!H45+Сентябрь!H45+Октябрь!H45+Ноябрь!H45+Декабрь!H45</f>
        <v>0</v>
      </c>
      <c r="I45" s="12">
        <f>Январь!I45+Февраль!I45+Март!I45+Апрель!I45+Май!I45+Июнь!I45+Июль!I45+Август!I45+Сентябрь!I45+Октябрь!I45+Ноябрь!I45+Декабрь!I45</f>
        <v>0</v>
      </c>
      <c r="J45" s="12">
        <f>Январь!J45+Февраль!J45+Март!J45+Апрель!J45+Май!J45+Июнь!J45+Июль!J45+Август!J45+Сентябрь!J45+Октябрь!J45+Ноябрь!J45+Декабрь!J45</f>
        <v>0</v>
      </c>
    </row>
    <row r="46" spans="4:10" x14ac:dyDescent="0.35">
      <c r="D46" t="s">
        <v>125</v>
      </c>
      <c r="E46" t="s">
        <v>215</v>
      </c>
      <c r="F46" t="s">
        <v>134</v>
      </c>
      <c r="G46" s="12">
        <f>Январь!G46+Февраль!G46+Март!G46+Апрель!G46+Май!G46+Июнь!G46+Июль!G46+Август!G46+Сентябрь!G46+Октябрь!G46+Ноябрь!G46+Декабрь!G46</f>
        <v>0</v>
      </c>
      <c r="H46" s="12">
        <f>Январь!H46+Февраль!H46+Март!H46+Апрель!H46+Май!H46+Июнь!H46+Июль!H46+Август!H46+Сентябрь!H46+Октябрь!H46+Ноябрь!H46+Декабрь!H46</f>
        <v>0</v>
      </c>
      <c r="I46" s="12">
        <f>Январь!I46+Февраль!I46+Март!I46+Апрель!I46+Май!I46+Июнь!I46+Июль!I46+Август!I46+Сентябрь!I46+Октябрь!I46+Ноябрь!I46+Декабрь!I46</f>
        <v>0</v>
      </c>
      <c r="J46" s="12">
        <f>Январь!J46+Февраль!J46+Март!J46+Апрель!J46+Май!J46+Июнь!J46+Июль!J46+Август!J46+Сентябрь!J46+Октябрь!J46+Ноябрь!J46+Декабрь!J46</f>
        <v>0</v>
      </c>
    </row>
    <row r="47" spans="4:10" x14ac:dyDescent="0.35">
      <c r="D47" t="s">
        <v>216</v>
      </c>
      <c r="E47" t="s">
        <v>217</v>
      </c>
      <c r="F47" t="s">
        <v>134</v>
      </c>
      <c r="G47">
        <f>Январь!G47+Февраль!G47+Март!G47+Апрель!G47+Май!G47+Июнь!G47+Июль!G47+Август!G47+Сентябрь!G47+Октябрь!G47+Ноябрь!G47+Декабрь!G47</f>
        <v>0</v>
      </c>
      <c r="H47">
        <f>Январь!H47+Февраль!H47+Март!H47+Апрель!H47+Май!H47+Июнь!H47+Июль!H47+Август!H47+Сентябрь!H47+Октябрь!H47+Ноябрь!H47+Декабрь!H47</f>
        <v>0</v>
      </c>
      <c r="I47">
        <f>Январь!I47+Февраль!I47+Март!I47+Апрель!I47+Май!I47+Июнь!I47+Июль!I47+Август!I47+Сентябрь!I47+Октябрь!I47+Ноябрь!I47+Декабрь!I47</f>
        <v>0</v>
      </c>
      <c r="J47">
        <f>Январь!J47+Февраль!J47+Март!J47+Апрель!J47+Май!J47+Июнь!J47+Июль!J47+Август!J47+Сентябрь!J47+Октябрь!J47+Ноябрь!J47+Декабрь!J47</f>
        <v>0</v>
      </c>
    </row>
    <row r="48" spans="4:10" x14ac:dyDescent="0.35">
      <c r="D48" t="s">
        <v>218</v>
      </c>
      <c r="E48" t="s">
        <v>219</v>
      </c>
      <c r="F48" t="s">
        <v>134</v>
      </c>
      <c r="G48">
        <f>Январь!G48+Февраль!G48+Март!G48+Апрель!G48+Май!G48+Июнь!G48+Июль!G48+Август!G48+Сентябрь!G48+Октябрь!G48+Ноябрь!G48+Декабрь!G48</f>
        <v>0</v>
      </c>
      <c r="H48">
        <f>Январь!H48+Февраль!H48+Март!H48+Апрель!H48+Май!H48+Июнь!H48+Июль!H48+Август!H48+Сентябрь!H48+Октябрь!H48+Ноябрь!H48+Декабрь!H48</f>
        <v>0</v>
      </c>
      <c r="I48">
        <f>Январь!I48+Февраль!I48+Март!I48+Апрель!I48+Май!I48+Июнь!I48+Июль!I48+Август!I48+Сентябрь!I48+Октябрь!I48+Ноябрь!I48+Декабрь!I48</f>
        <v>0</v>
      </c>
      <c r="J48">
        <f>Январь!J48+Февраль!J48+Март!J48+Апрель!J48+Май!J48+Июнь!J48+Июль!J48+Август!J48+Сентябрь!J48+Октябрь!J48+Ноябрь!J48+Декабрь!J48</f>
        <v>0</v>
      </c>
    </row>
    <row r="49" spans="4:10" x14ac:dyDescent="0.35">
      <c r="D49" t="s">
        <v>126</v>
      </c>
      <c r="E49" t="s">
        <v>302</v>
      </c>
      <c r="F49" t="s">
        <v>137</v>
      </c>
      <c r="G49">
        <f>Январь!G49+Февраль!G49+Март!G49+Апрель!G49+Май!G49+Июнь!G49+Июль!G49+Август!G49+Сентябрь!G49+Октябрь!G49+Ноябрь!G49+Декабрь!G49</f>
        <v>0</v>
      </c>
      <c r="H49">
        <f>Январь!H49+Февраль!H49+Март!H49+Апрель!H49+Май!H49+Июнь!H49+Июль!H49+Август!H49+Сентябрь!H49+Октябрь!H49+Ноябрь!H49+Декабрь!H49</f>
        <v>0</v>
      </c>
      <c r="I49">
        <f>Январь!I49+Февраль!I49+Март!I49+Апрель!I49+Май!I49+Июнь!I49+Июль!I49+Август!I49+Сентябрь!I49+Октябрь!I49+Ноябрь!I49+Декабрь!I49</f>
        <v>0</v>
      </c>
      <c r="J49">
        <f>Январь!J49+Февраль!J49+Март!J49+Апрель!J49+Май!J49+Июнь!J49+Июль!J49+Август!J49+Сентябрь!J49+Октябрь!J49+Ноябрь!J49+Декабрь!J49</f>
        <v>0</v>
      </c>
    </row>
    <row r="50" spans="4:10" x14ac:dyDescent="0.35">
      <c r="D50" t="s">
        <v>127</v>
      </c>
      <c r="E50" t="s">
        <v>303</v>
      </c>
      <c r="F50" t="s">
        <v>137</v>
      </c>
      <c r="G50">
        <f>Январь!G50+Февраль!G50+Март!G50+Апрель!G50+Май!G50+Июнь!G50+Июль!G50+Август!G50+Сентябрь!G50+Октябрь!G50+Ноябрь!G50+Декабрь!G50</f>
        <v>0</v>
      </c>
      <c r="H50">
        <f>Январь!H50+Февраль!H50+Март!H50+Апрель!H50+Май!H50+Июнь!H50+Июль!H50+Август!H50+Сентябрь!H50+Октябрь!H50+Ноябрь!H50+Декабрь!H50</f>
        <v>0</v>
      </c>
      <c r="I50">
        <f>Январь!I50+Февраль!I50+Март!I50+Апрель!I50+Май!I50+Июнь!I50+Июль!I50+Август!I50+Сентябрь!I50+Октябрь!I50+Ноябрь!I50+Декабрь!I50</f>
        <v>0</v>
      </c>
      <c r="J50">
        <f>Январь!J50+Февраль!J50+Март!J50+Апрель!J50+Май!J50+Июнь!J50+Июль!J50+Август!J50+Сентябрь!J50+Октябрь!J50+Ноябрь!J50+Декабрь!J50</f>
        <v>0</v>
      </c>
    </row>
    <row r="51" spans="4:10" x14ac:dyDescent="0.35">
      <c r="D51" t="s">
        <v>128</v>
      </c>
      <c r="E51" t="s">
        <v>310</v>
      </c>
      <c r="F51" t="s">
        <v>137</v>
      </c>
      <c r="G51">
        <f>Январь!G51+Февраль!G51+Март!G51+Апрель!G51+Май!G51+Июнь!G51+Июль!G51+Август!G51+Сентябрь!G51+Октябрь!G51+Ноябрь!G51+Декабрь!G51</f>
        <v>0</v>
      </c>
      <c r="H51">
        <f>Январь!H51+Февраль!H51+Март!H51+Апрель!H51+Май!H51+Июнь!H51+Июль!H51+Август!H51+Сентябрь!H51+Октябрь!H51+Ноябрь!H51+Декабрь!H51</f>
        <v>0</v>
      </c>
      <c r="I51">
        <f>Январь!I51+Февраль!I51+Март!I51+Апрель!I51+Май!I51+Июнь!I51+Июль!I51+Август!I51+Сентябрь!I51+Октябрь!I51+Ноябрь!I51+Декабрь!I51</f>
        <v>0</v>
      </c>
      <c r="J51">
        <f>Январь!J51+Февраль!J51+Март!J51+Апрель!J51+Май!J51+Июнь!J51+Июль!J51+Август!J51+Сентябрь!J51+Октябрь!J51+Ноябрь!J51+Декабрь!J51</f>
        <v>0</v>
      </c>
    </row>
    <row r="52" spans="4:10" x14ac:dyDescent="0.35">
      <c r="D52" t="s">
        <v>387</v>
      </c>
      <c r="E52" t="s">
        <v>385</v>
      </c>
      <c r="F52" t="s">
        <v>137</v>
      </c>
      <c r="G52">
        <f>Январь!G52+Февраль!G52+Март!G52+Апрель!G52+Май!G52+Июнь!G52+Июль!G52+Август!G52+Сентябрь!G52+Октябрь!G52+Ноябрь!G52+Декабрь!G52</f>
        <v>0</v>
      </c>
      <c r="H52">
        <f>Январь!H52+Февраль!H52+Март!H52+Апрель!H52+Май!H52+Июнь!H52+Июль!H52+Август!H52+Сентябрь!H52+Октябрь!H52+Ноябрь!H52+Декабрь!H52</f>
        <v>0</v>
      </c>
      <c r="I52">
        <f>Январь!I52+Февраль!I52+Март!I52+Апрель!I52+Май!I52+Июнь!I52+Июль!I52+Август!I52+Сентябрь!I52+Октябрь!I52+Ноябрь!I52+Декабрь!I52</f>
        <v>0</v>
      </c>
      <c r="J52">
        <f>Январь!J52+Февраль!J52+Март!J52+Апрель!J52+Май!J52+Июнь!J52+Июль!J52+Август!J52+Сентябрь!J52+Октябрь!J52+Ноябрь!J52+Декабрь!J52</f>
        <v>0</v>
      </c>
    </row>
    <row r="53" spans="4:10" x14ac:dyDescent="0.35">
      <c r="D53" t="s">
        <v>129</v>
      </c>
      <c r="E53" t="s">
        <v>304</v>
      </c>
      <c r="F53" t="s">
        <v>137</v>
      </c>
      <c r="G53">
        <f>Январь!G53+Февраль!G53+Март!G53+Апрель!G53+Май!G53+Июнь!G53+Июль!G53+Август!G53+Сентябрь!G53+Октябрь!G53+Ноябрь!G53+Декабрь!G53</f>
        <v>0</v>
      </c>
      <c r="H53">
        <f>Январь!H53+Февраль!H53+Март!H53+Апрель!H53+Май!H53+Июнь!H53+Июль!H53+Август!H53+Сентябрь!H53+Октябрь!H53+Ноябрь!H53+Декабрь!H53</f>
        <v>0</v>
      </c>
      <c r="I53">
        <f>Январь!I53+Февраль!I53+Март!I53+Апрель!I53+Май!I53+Июнь!I53+Июль!I53+Август!I53+Сентябрь!I53+Октябрь!I53+Ноябрь!I53+Декабрь!I53</f>
        <v>0</v>
      </c>
      <c r="J53">
        <f>Январь!J53+Февраль!J53+Март!J53+Апрель!J53+Май!J53+Июнь!J53+Июль!J53+Август!J53+Сентябрь!J53+Октябрь!J53+Ноябрь!J53+Декабрь!J53</f>
        <v>0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>
        <f>Январь!G55+Февраль!G55+Март!G55+Апрель!G55+Май!G55+Июнь!G55+Июль!G55+Август!G55+Сентябрь!G55+Октябрь!G55+Ноябрь!G55+Декабрь!G55</f>
        <v>0</v>
      </c>
      <c r="H55">
        <f>Январь!H55+Февраль!H55+Март!H55+Апрель!H55+Май!H55+Июнь!H55+Июль!H55+Август!H55+Сентябрь!H55+Октябрь!H55+Ноябрь!H55+Декабрь!H55</f>
        <v>0</v>
      </c>
      <c r="I55">
        <f>Январь!I55+Февраль!I55+Март!I55+Апрель!I55+Май!I55+Июнь!I55+Июль!I55+Август!I55+Сентябрь!I55+Октябрь!I55+Ноябрь!I55+Декабрь!I55</f>
        <v>0</v>
      </c>
      <c r="J55">
        <f>Январь!J55+Февраль!J55+Март!J55+Апрель!J55+Май!J55+Июнь!J55+Июль!J55+Август!J55+Сентябрь!J55+Октябрь!J55+Ноябрь!J55+Декабрь!J55</f>
        <v>0</v>
      </c>
    </row>
    <row r="56" spans="4:10" x14ac:dyDescent="0.35">
      <c r="D56" t="s">
        <v>386</v>
      </c>
      <c r="E56" t="s">
        <v>306</v>
      </c>
      <c r="F56" t="s">
        <v>307</v>
      </c>
      <c r="G56">
        <f>(Январь!G56+Февраль!G56+Март!G56+Апрель!G56+Май!G56+Июнь!G56+Июль!G56+Август!G56+Сентябрь!G56+Октябрь!G56+Ноябрь!G56+Декабрь!G56)/12</f>
        <v>0</v>
      </c>
      <c r="H56">
        <f>(Январь!H56+Февраль!H56+Март!H56+Апрель!H56+Май!H56+Июнь!H56+Июль!H56+Август!H56+Сентябрь!H56+Октябрь!H56+Ноябрь!H56+Декабрь!H56)/12</f>
        <v>0</v>
      </c>
      <c r="I56">
        <f>(Январь!I56+Февраль!I56+Март!I56+Апрель!I56+Май!I56+Июнь!I56+Июль!I56+Август!I56+Сентябрь!I56+Октябрь!I56+Ноябрь!I56+Декабрь!I56)/12</f>
        <v>0</v>
      </c>
      <c r="J56">
        <f>(Январь!J56+Февраль!J56+Март!J56+Апрель!J56+Май!J56+Июнь!J56+Июль!J56+Август!J56+Сентябрь!J56+Октябрь!J56+Ноябрь!J56+Декабрь!J56)/12</f>
        <v>0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222</v>
      </c>
      <c r="G59">
        <f>Январь!G59+Февраль!G59+Март!G59+Апрель!G59+Май!G59+Июнь!G59+Июль!G59+Август!G59+Сентябрь!G59+Октябрь!G59+Ноябрь!G59+Декабрь!G59</f>
        <v>0</v>
      </c>
      <c r="H59">
        <f>Январь!H59+Февраль!H59+Март!H59+Апрель!H59+Май!H59+Июнь!H59+Июль!H59+Август!H59+Сентябрь!H59+Октябрь!H59+Ноябрь!H59+Декабрь!H59</f>
        <v>0</v>
      </c>
      <c r="I59">
        <f>Январь!I59+Февраль!I59+Март!I59+Апрель!I59+Май!I59+Июнь!I59+Июль!I59+Август!I59+Сентябрь!I59+Октябрь!I59+Ноябрь!I59+Декабрь!I59</f>
        <v>0</v>
      </c>
      <c r="J59">
        <f>Январь!J59+Февраль!J59+Март!J59+Апрель!J59+Май!J59+Июнь!J59+Июль!J59+Август!J59+Сентябрь!J59+Октябрь!J59+Ноябрь!J59+Декабрь!J59</f>
        <v>0</v>
      </c>
    </row>
    <row r="60" spans="4:10" x14ac:dyDescent="0.35">
      <c r="D60" t="s">
        <v>141</v>
      </c>
      <c r="E60" t="s">
        <v>223</v>
      </c>
      <c r="G60">
        <f>Январь!G60+Февраль!G60+Март!G60+Апрель!G60+Май!G60+Июнь!G60+Июль!G60+Август!G60+Сентябрь!G60+Октябрь!G60+Ноябрь!G60+Декабрь!G60</f>
        <v>0</v>
      </c>
      <c r="H60">
        <f>Январь!H60+Февраль!H60+Март!H60+Апрель!H60+Май!H60+Июнь!H60+Июль!H60+Август!H60+Сентябрь!H60+Октябрь!H60+Ноябрь!H60+Декабрь!H60</f>
        <v>0</v>
      </c>
      <c r="I60">
        <f>Январь!I60+Февраль!I60+Март!I60+Апрель!I60+Май!I60+Июнь!I60+Июль!I60+Август!I60+Сентябрь!I60+Октябрь!I60+Ноябрь!I60+Декабрь!I60</f>
        <v>0</v>
      </c>
      <c r="J60">
        <f>Январь!J60+Февраль!J60+Март!J60+Апрель!J60+Май!J60+Июнь!J60+Июль!J60+Август!J60+Сентябрь!J60+Октябрь!J60+Ноябрь!J60+Декабрь!J60</f>
        <v>0</v>
      </c>
    </row>
    <row r="61" spans="4:10" x14ac:dyDescent="0.35">
      <c r="D61" t="s">
        <v>224</v>
      </c>
      <c r="E61" t="s">
        <v>225</v>
      </c>
      <c r="F61" t="s">
        <v>226</v>
      </c>
      <c r="G61">
        <f>Январь!G61+Февраль!G61+Март!G61+Апрель!G61+Май!G61+Июнь!G61+Июль!G61+Август!G61+Сентябрь!G61+Октябрь!G61+Ноябрь!G61+Декабрь!G61</f>
        <v>0</v>
      </c>
      <c r="H61">
        <f>Январь!H61+Февраль!H61+Март!H61+Апрель!H61+Май!H61+Июнь!H61+Июль!H61+Август!H61+Сентябрь!H61+Октябрь!H61+Ноябрь!H61+Декабрь!H61</f>
        <v>0</v>
      </c>
      <c r="I61">
        <f>Январь!I61+Февраль!I61+Март!I61+Апрель!I61+Май!I61+Июнь!I61+Июль!I61+Август!I61+Сентябрь!I61+Октябрь!I61+Ноябрь!I61+Декабрь!I61</f>
        <v>0</v>
      </c>
      <c r="J61">
        <f>Январь!J61+Февраль!J61+Март!J61+Апрель!J61+Май!J61+Июнь!J61+Июль!J61+Август!J61+Сентябрь!J61+Октябрь!J61+Ноябрь!J61+Декабрь!J61</f>
        <v>0</v>
      </c>
    </row>
    <row r="62" spans="4:10" x14ac:dyDescent="0.35">
      <c r="D62" t="s">
        <v>227</v>
      </c>
      <c r="E62" t="s">
        <v>228</v>
      </c>
      <c r="F62" t="s">
        <v>226</v>
      </c>
      <c r="G62">
        <f>Январь!G62+Февраль!G62+Март!G62+Апрель!G62+Май!G62+Июнь!G62+Июль!G62+Август!G62+Сентябрь!G62+Октябрь!G62+Ноябрь!G62+Декабрь!G62</f>
        <v>0</v>
      </c>
      <c r="H62">
        <f>Январь!H62+Февраль!H62+Март!H62+Апрель!H62+Май!H62+Июнь!H62+Июль!H62+Август!H62+Сентябрь!H62+Октябрь!H62+Ноябрь!H62+Декабрь!H62</f>
        <v>0</v>
      </c>
      <c r="I62">
        <f>Январь!I62+Февраль!I62+Март!I62+Апрель!I62+Май!I62+Июнь!I62+Июль!I62+Август!I62+Сентябрь!I62+Октябрь!I62+Ноябрь!I62+Декабрь!I62</f>
        <v>0</v>
      </c>
      <c r="J62">
        <f>Январь!J62+Февраль!J62+Март!J62+Апрель!J62+Май!J62+Июнь!J62+Июль!J62+Август!J62+Сентябрь!J62+Октябрь!J62+Ноябрь!J62+Декабрь!J62</f>
        <v>0</v>
      </c>
    </row>
    <row r="63" spans="4:10" x14ac:dyDescent="0.35">
      <c r="D63" t="s">
        <v>229</v>
      </c>
      <c r="E63" t="s">
        <v>230</v>
      </c>
      <c r="F63" t="s">
        <v>231</v>
      </c>
      <c r="G63">
        <f>Январь!G63+Февраль!G63+Март!G63+Апрель!G63+Май!G63+Июнь!G63+Июль!G63+Август!G63+Сентябрь!G63+Октябрь!G63+Ноябрь!G63+Декабрь!G63</f>
        <v>0</v>
      </c>
      <c r="H63">
        <f>Январь!H63+Февраль!H63+Март!H63+Апрель!H63+Май!H63+Июнь!H63+Июль!H63+Август!H63+Сентябрь!H63+Октябрь!H63+Ноябрь!H63+Декабрь!H63</f>
        <v>0</v>
      </c>
      <c r="I63">
        <f>Январь!I63+Февраль!I63+Март!I63+Апрель!I63+Май!I63+Июнь!I63+Июль!I63+Август!I63+Сентябрь!I63+Октябрь!I63+Ноябрь!I63+Декабрь!I63</f>
        <v>0</v>
      </c>
      <c r="J63">
        <f>Январь!J63+Февраль!J63+Март!J63+Апрель!J63+Май!J63+Июнь!J63+Июль!J63+Август!J63+Сентябрь!J63+Октябрь!J63+Ноябрь!J63+Декабрь!J63</f>
        <v>0</v>
      </c>
    </row>
    <row r="64" spans="4:10" x14ac:dyDescent="0.35">
      <c r="D64" t="s">
        <v>232</v>
      </c>
      <c r="F64" t="s">
        <v>226</v>
      </c>
      <c r="G64">
        <f>Январь!G64+Февраль!G64+Март!G64+Апрель!G64+Май!G64+Июнь!G64+Июль!G64+Август!G64+Сентябрь!G64+Октябрь!G64+Ноябрь!G64+Декабрь!G64</f>
        <v>0</v>
      </c>
      <c r="H64">
        <f>Январь!H64+Февраль!H64+Март!H64+Апрель!H64+Май!H64+Июнь!H64+Июль!H64+Август!H64+Сентябрь!H64+Октябрь!H64+Ноябрь!H64+Декабрь!H64</f>
        <v>0</v>
      </c>
      <c r="I64">
        <f>Январь!I64+Февраль!I64+Март!I64+Апрель!I64+Май!I64+Июнь!I64+Июль!I64+Август!I64+Сентябрь!I64+Октябрь!I64+Ноябрь!I64+Декабрь!I64</f>
        <v>0</v>
      </c>
      <c r="J64">
        <f>Январь!J64+Февраль!J64+Март!J64+Апрель!J64+Май!J64+Июнь!J64+Июль!J64+Август!J64+Сентябрь!J64+Октябрь!J64+Ноябрь!J64+Декабрь!J64</f>
        <v>0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2">
    <dataValidation type="decimal" allowBlank="1" showInputMessage="1" showErrorMessage="1" sqref="G59:J68 G11:J57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rowBreaks count="1" manualBreakCount="1">
    <brk id="40" min="3" max="1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indexed="30"/>
  </sheetPr>
  <dimension ref="A1:HS17"/>
  <sheetViews>
    <sheetView showGridLines="0" topLeftCell="C5" zoomScaleNormal="100" workbookViewId="0">
      <pane xSplit="3" ySplit="7" topLeftCell="HE12" activePane="bottomRight" state="frozen"/>
      <selection activeCell="C5" sqref="C5"/>
      <selection pane="topRight" activeCell="F5" sqref="F5"/>
      <selection pane="bottomLeft" activeCell="C12" sqref="C12"/>
      <selection pane="bottomRight" activeCell="HR34" sqref="HR34:HS36"/>
    </sheetView>
  </sheetViews>
  <sheetFormatPr defaultColWidth="9.1796875" defaultRowHeight="14.5" x14ac:dyDescent="0.35"/>
  <cols>
    <col min="1" max="1" width="10" hidden="1" customWidth="1"/>
    <col min="2" max="2" width="0" hidden="1" customWidth="1"/>
    <col min="3" max="3" width="2.7265625" customWidth="1"/>
    <col min="4" max="4" width="28.453125" customWidth="1"/>
    <col min="5" max="5" width="12.7265625" customWidth="1"/>
    <col min="6" max="6" width="12.453125" customWidth="1"/>
    <col min="7" max="9" width="8.7265625" customWidth="1"/>
    <col min="10" max="11" width="16.7265625" customWidth="1"/>
    <col min="12" max="12" width="12.7265625" customWidth="1"/>
    <col min="13" max="18" width="11.1796875" customWidth="1"/>
    <col min="19" max="20" width="14.1796875" customWidth="1"/>
    <col min="21" max="22" width="12.7265625" customWidth="1"/>
    <col min="23" max="23" width="12.453125" customWidth="1"/>
    <col min="24" max="26" width="8.7265625" customWidth="1"/>
    <col min="27" max="28" width="16.7265625" customWidth="1"/>
    <col min="29" max="29" width="12.7265625" customWidth="1"/>
    <col min="30" max="35" width="11.1796875" customWidth="1"/>
    <col min="36" max="37" width="14.1796875" customWidth="1"/>
    <col min="38" max="39" width="12.7265625" customWidth="1"/>
    <col min="40" max="40" width="12.453125" customWidth="1"/>
    <col min="41" max="43" width="8.7265625" customWidth="1"/>
    <col min="44" max="45" width="16.7265625" customWidth="1"/>
    <col min="46" max="46" width="12.7265625" customWidth="1"/>
    <col min="47" max="52" width="11.1796875" customWidth="1"/>
    <col min="53" max="54" width="14.1796875" customWidth="1"/>
    <col min="55" max="56" width="12.7265625" customWidth="1"/>
    <col min="57" max="57" width="12.453125" customWidth="1"/>
    <col min="58" max="60" width="8.7265625" customWidth="1"/>
    <col min="61" max="62" width="16.7265625" customWidth="1"/>
    <col min="63" max="63" width="12.7265625" customWidth="1"/>
    <col min="64" max="69" width="11.1796875" customWidth="1"/>
    <col min="70" max="71" width="14.1796875" customWidth="1"/>
    <col min="72" max="73" width="12.7265625" customWidth="1"/>
    <col min="74" max="74" width="12.453125" customWidth="1"/>
    <col min="75" max="77" width="8.7265625" customWidth="1"/>
    <col min="78" max="79" width="16.7265625" customWidth="1"/>
    <col min="80" max="80" width="12.7265625" customWidth="1"/>
    <col min="81" max="86" width="11.1796875" customWidth="1"/>
    <col min="87" max="88" width="14.1796875" customWidth="1"/>
    <col min="89" max="90" width="12.7265625" customWidth="1"/>
    <col min="91" max="91" width="12.453125" customWidth="1"/>
    <col min="92" max="94" width="8.7265625" customWidth="1"/>
    <col min="95" max="96" width="16.7265625" customWidth="1"/>
    <col min="97" max="97" width="12.7265625" customWidth="1"/>
    <col min="98" max="103" width="11.1796875" customWidth="1"/>
    <col min="104" max="105" width="14.1796875" customWidth="1"/>
    <col min="106" max="107" width="12.7265625" customWidth="1"/>
    <col min="108" max="108" width="12.453125" customWidth="1"/>
    <col min="109" max="111" width="8.7265625" customWidth="1"/>
    <col min="112" max="113" width="16.7265625" customWidth="1"/>
    <col min="114" max="114" width="12.7265625" customWidth="1"/>
    <col min="115" max="120" width="11.1796875" customWidth="1"/>
    <col min="121" max="122" width="14.1796875" customWidth="1"/>
    <col min="123" max="124" width="12.7265625" customWidth="1"/>
    <col min="125" max="125" width="12.453125" customWidth="1"/>
    <col min="126" max="128" width="8.7265625" customWidth="1"/>
    <col min="129" max="130" width="16.7265625" customWidth="1"/>
    <col min="131" max="131" width="12.7265625" customWidth="1"/>
    <col min="132" max="137" width="11.1796875" customWidth="1"/>
    <col min="138" max="139" width="14.1796875" customWidth="1"/>
    <col min="140" max="141" width="12.7265625" customWidth="1"/>
    <col min="142" max="142" width="12.453125" customWidth="1"/>
    <col min="143" max="145" width="8.7265625" customWidth="1"/>
    <col min="146" max="147" width="16.7265625" customWidth="1"/>
    <col min="148" max="148" width="12.7265625" customWidth="1"/>
    <col min="149" max="154" width="11.1796875" customWidth="1"/>
    <col min="155" max="156" width="14.1796875" customWidth="1"/>
    <col min="157" max="158" width="12.7265625" customWidth="1"/>
    <col min="159" max="159" width="12.453125" customWidth="1"/>
    <col min="160" max="162" width="8.7265625" customWidth="1"/>
    <col min="163" max="164" width="16.7265625" customWidth="1"/>
    <col min="165" max="165" width="12.7265625" customWidth="1"/>
    <col min="166" max="171" width="11.1796875" customWidth="1"/>
    <col min="172" max="173" width="14.1796875" customWidth="1"/>
    <col min="174" max="175" width="12.7265625" customWidth="1"/>
    <col min="176" max="176" width="12.453125" customWidth="1"/>
    <col min="177" max="179" width="8.7265625" customWidth="1"/>
    <col min="180" max="181" width="16.7265625" customWidth="1"/>
    <col min="182" max="182" width="12.7265625" customWidth="1"/>
    <col min="183" max="188" width="11.1796875" customWidth="1"/>
    <col min="189" max="190" width="14.1796875" customWidth="1"/>
    <col min="191" max="192" width="12.7265625" customWidth="1"/>
    <col min="193" max="193" width="12.453125" customWidth="1"/>
    <col min="194" max="196" width="8.7265625" customWidth="1"/>
    <col min="197" max="198" width="16.7265625" customWidth="1"/>
    <col min="199" max="199" width="12.7265625" customWidth="1"/>
    <col min="200" max="205" width="11.1796875" customWidth="1"/>
    <col min="206" max="207" width="14.1796875" customWidth="1"/>
    <col min="208" max="209" width="12.7265625" customWidth="1"/>
    <col min="210" max="210" width="12.453125" customWidth="1"/>
    <col min="211" max="213" width="8.7265625" customWidth="1"/>
    <col min="214" max="215" width="16.7265625" customWidth="1"/>
    <col min="216" max="216" width="12.7265625" customWidth="1"/>
    <col min="217" max="222" width="11.1796875" customWidth="1"/>
    <col min="223" max="224" width="14.1796875" customWidth="1"/>
    <col min="225" max="226" width="12.7265625" customWidth="1"/>
    <col min="227" max="227" width="35.453125" customWidth="1"/>
  </cols>
  <sheetData>
    <row r="1" spans="1:227" hidden="1" x14ac:dyDescent="0.35">
      <c r="A1" t="str">
        <f>region_name</f>
        <v>Орловская область</v>
      </c>
      <c r="B1" t="str">
        <f>station</f>
        <v>Лыковская ГЭС</v>
      </c>
      <c r="C1" t="str">
        <f>org</f>
        <v>ООО «Лыковская ГЭС»</v>
      </c>
      <c r="D1">
        <f>god</f>
        <v>2024</v>
      </c>
    </row>
    <row r="2" spans="1:227" hidden="1" x14ac:dyDescent="0.35">
      <c r="A2" t="e">
        <f ca="1">nerr(MATCH(type_station,STYPE,0))</f>
        <v>#NAME?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  <c r="S2" t="s">
        <v>266</v>
      </c>
      <c r="U2" t="s">
        <v>267</v>
      </c>
      <c r="W2" t="s">
        <v>253</v>
      </c>
      <c r="X2" t="s">
        <v>254</v>
      </c>
      <c r="Y2" t="s">
        <v>255</v>
      </c>
      <c r="Z2" t="s">
        <v>256</v>
      </c>
      <c r="AA2" t="s">
        <v>257</v>
      </c>
      <c r="AB2" t="s">
        <v>258</v>
      </c>
      <c r="AC2" t="s">
        <v>259</v>
      </c>
      <c r="AD2" t="s">
        <v>260</v>
      </c>
      <c r="AE2" t="s">
        <v>261</v>
      </c>
      <c r="AF2" t="s">
        <v>262</v>
      </c>
      <c r="AG2" t="s">
        <v>263</v>
      </c>
      <c r="AH2" t="s">
        <v>264</v>
      </c>
      <c r="AI2" t="s">
        <v>265</v>
      </c>
      <c r="AJ2" t="s">
        <v>266</v>
      </c>
      <c r="AL2" t="s">
        <v>267</v>
      </c>
      <c r="AN2" t="s">
        <v>253</v>
      </c>
      <c r="AO2" t="s">
        <v>254</v>
      </c>
      <c r="AP2" t="s">
        <v>255</v>
      </c>
      <c r="AQ2" t="s">
        <v>256</v>
      </c>
      <c r="AR2" t="s">
        <v>257</v>
      </c>
      <c r="AS2" t="s">
        <v>258</v>
      </c>
      <c r="AT2" t="s">
        <v>259</v>
      </c>
      <c r="AU2" t="s">
        <v>260</v>
      </c>
      <c r="AV2" t="s">
        <v>261</v>
      </c>
      <c r="AW2" t="s">
        <v>262</v>
      </c>
      <c r="AX2" t="s">
        <v>263</v>
      </c>
      <c r="AY2" t="s">
        <v>264</v>
      </c>
      <c r="AZ2" t="s">
        <v>265</v>
      </c>
      <c r="BA2" t="s">
        <v>266</v>
      </c>
      <c r="BC2" t="s">
        <v>267</v>
      </c>
      <c r="BE2" t="s">
        <v>253</v>
      </c>
      <c r="BF2" t="s">
        <v>254</v>
      </c>
      <c r="BG2" t="s">
        <v>255</v>
      </c>
      <c r="BH2" t="s">
        <v>256</v>
      </c>
      <c r="BI2" t="s">
        <v>257</v>
      </c>
      <c r="BJ2" t="s">
        <v>258</v>
      </c>
      <c r="BK2" t="s">
        <v>259</v>
      </c>
      <c r="BL2" t="s">
        <v>260</v>
      </c>
      <c r="BM2" t="s">
        <v>261</v>
      </c>
      <c r="BN2" t="s">
        <v>262</v>
      </c>
      <c r="BO2" t="s">
        <v>263</v>
      </c>
      <c r="BP2" t="s">
        <v>264</v>
      </c>
      <c r="BQ2" t="s">
        <v>265</v>
      </c>
      <c r="BR2" t="s">
        <v>266</v>
      </c>
      <c r="BT2" t="s">
        <v>267</v>
      </c>
      <c r="BV2" t="s">
        <v>253</v>
      </c>
      <c r="BW2" t="s">
        <v>254</v>
      </c>
      <c r="BX2" t="s">
        <v>255</v>
      </c>
      <c r="BY2" t="s">
        <v>256</v>
      </c>
      <c r="BZ2" t="s">
        <v>257</v>
      </c>
      <c r="CA2" t="s">
        <v>258</v>
      </c>
      <c r="CB2" t="s">
        <v>259</v>
      </c>
      <c r="CC2" t="s">
        <v>260</v>
      </c>
      <c r="CD2" t="s">
        <v>261</v>
      </c>
      <c r="CE2" t="s">
        <v>262</v>
      </c>
      <c r="CF2" t="s">
        <v>263</v>
      </c>
      <c r="CG2" t="s">
        <v>264</v>
      </c>
      <c r="CH2" t="s">
        <v>265</v>
      </c>
      <c r="CI2" t="s">
        <v>266</v>
      </c>
      <c r="CK2" t="s">
        <v>267</v>
      </c>
      <c r="CM2" t="s">
        <v>253</v>
      </c>
      <c r="CN2" t="s">
        <v>254</v>
      </c>
      <c r="CO2" t="s">
        <v>255</v>
      </c>
      <c r="CP2" t="s">
        <v>256</v>
      </c>
      <c r="CQ2" t="s">
        <v>257</v>
      </c>
      <c r="CR2" t="s">
        <v>258</v>
      </c>
      <c r="CS2" t="s">
        <v>259</v>
      </c>
      <c r="CT2" t="s">
        <v>260</v>
      </c>
      <c r="CU2" t="s">
        <v>261</v>
      </c>
      <c r="CV2" t="s">
        <v>262</v>
      </c>
      <c r="CW2" t="s">
        <v>263</v>
      </c>
      <c r="CX2" t="s">
        <v>264</v>
      </c>
      <c r="CY2" t="s">
        <v>265</v>
      </c>
      <c r="CZ2" t="s">
        <v>266</v>
      </c>
      <c r="DB2" t="s">
        <v>267</v>
      </c>
      <c r="DD2" t="s">
        <v>253</v>
      </c>
      <c r="DE2" t="s">
        <v>254</v>
      </c>
      <c r="DF2" t="s">
        <v>255</v>
      </c>
      <c r="DG2" t="s">
        <v>256</v>
      </c>
      <c r="DH2" t="s">
        <v>257</v>
      </c>
      <c r="DI2" t="s">
        <v>258</v>
      </c>
      <c r="DJ2" t="s">
        <v>259</v>
      </c>
      <c r="DK2" t="s">
        <v>260</v>
      </c>
      <c r="DL2" t="s">
        <v>261</v>
      </c>
      <c r="DM2" t="s">
        <v>262</v>
      </c>
      <c r="DN2" t="s">
        <v>263</v>
      </c>
      <c r="DO2" t="s">
        <v>264</v>
      </c>
      <c r="DP2" t="s">
        <v>265</v>
      </c>
      <c r="DQ2" t="s">
        <v>266</v>
      </c>
      <c r="DS2" t="s">
        <v>267</v>
      </c>
      <c r="DU2" t="s">
        <v>253</v>
      </c>
      <c r="DV2" t="s">
        <v>254</v>
      </c>
      <c r="DW2" t="s">
        <v>255</v>
      </c>
      <c r="DX2" t="s">
        <v>256</v>
      </c>
      <c r="DY2" t="s">
        <v>257</v>
      </c>
      <c r="DZ2" t="s">
        <v>258</v>
      </c>
      <c r="EA2" t="s">
        <v>259</v>
      </c>
      <c r="EB2" t="s">
        <v>260</v>
      </c>
      <c r="EC2" t="s">
        <v>261</v>
      </c>
      <c r="ED2" t="s">
        <v>262</v>
      </c>
      <c r="EE2" t="s">
        <v>263</v>
      </c>
      <c r="EF2" t="s">
        <v>264</v>
      </c>
      <c r="EG2" t="s">
        <v>265</v>
      </c>
      <c r="EH2" t="s">
        <v>266</v>
      </c>
      <c r="EJ2" t="s">
        <v>267</v>
      </c>
      <c r="EL2" t="s">
        <v>253</v>
      </c>
      <c r="EM2" t="s">
        <v>254</v>
      </c>
      <c r="EN2" t="s">
        <v>255</v>
      </c>
      <c r="EO2" t="s">
        <v>256</v>
      </c>
      <c r="EP2" t="s">
        <v>257</v>
      </c>
      <c r="EQ2" t="s">
        <v>258</v>
      </c>
      <c r="ER2" t="s">
        <v>259</v>
      </c>
      <c r="ES2" t="s">
        <v>260</v>
      </c>
      <c r="ET2" t="s">
        <v>261</v>
      </c>
      <c r="EU2" t="s">
        <v>262</v>
      </c>
      <c r="EV2" t="s">
        <v>263</v>
      </c>
      <c r="EW2" t="s">
        <v>264</v>
      </c>
      <c r="EX2" t="s">
        <v>265</v>
      </c>
      <c r="EY2" t="s">
        <v>266</v>
      </c>
      <c r="FA2" t="s">
        <v>267</v>
      </c>
      <c r="FC2" t="s">
        <v>253</v>
      </c>
      <c r="FD2" t="s">
        <v>254</v>
      </c>
      <c r="FE2" t="s">
        <v>255</v>
      </c>
      <c r="FF2" t="s">
        <v>256</v>
      </c>
      <c r="FG2" t="s">
        <v>257</v>
      </c>
      <c r="FH2" t="s">
        <v>258</v>
      </c>
      <c r="FI2" t="s">
        <v>259</v>
      </c>
      <c r="FJ2" t="s">
        <v>260</v>
      </c>
      <c r="FK2" t="s">
        <v>261</v>
      </c>
      <c r="FL2" t="s">
        <v>262</v>
      </c>
      <c r="FM2" t="s">
        <v>263</v>
      </c>
      <c r="FN2" t="s">
        <v>264</v>
      </c>
      <c r="FO2" t="s">
        <v>265</v>
      </c>
      <c r="FP2" t="s">
        <v>266</v>
      </c>
      <c r="FR2" t="s">
        <v>267</v>
      </c>
      <c r="FT2" t="s">
        <v>253</v>
      </c>
      <c r="FU2" t="s">
        <v>254</v>
      </c>
      <c r="FV2" t="s">
        <v>255</v>
      </c>
      <c r="FW2" t="s">
        <v>256</v>
      </c>
      <c r="FX2" t="s">
        <v>257</v>
      </c>
      <c r="FY2" t="s">
        <v>258</v>
      </c>
      <c r="FZ2" t="s">
        <v>259</v>
      </c>
      <c r="GA2" t="s">
        <v>260</v>
      </c>
      <c r="GB2" t="s">
        <v>261</v>
      </c>
      <c r="GC2" t="s">
        <v>262</v>
      </c>
      <c r="GD2" t="s">
        <v>263</v>
      </c>
      <c r="GE2" t="s">
        <v>264</v>
      </c>
      <c r="GF2" t="s">
        <v>265</v>
      </c>
      <c r="GG2" t="s">
        <v>266</v>
      </c>
      <c r="GI2" t="s">
        <v>267</v>
      </c>
      <c r="GK2" t="s">
        <v>253</v>
      </c>
      <c r="GL2" t="s">
        <v>254</v>
      </c>
      <c r="GM2" t="s">
        <v>255</v>
      </c>
      <c r="GN2" t="s">
        <v>256</v>
      </c>
      <c r="GO2" t="s">
        <v>257</v>
      </c>
      <c r="GP2" t="s">
        <v>258</v>
      </c>
      <c r="GQ2" t="s">
        <v>259</v>
      </c>
      <c r="GR2" t="s">
        <v>260</v>
      </c>
      <c r="GS2" t="s">
        <v>261</v>
      </c>
      <c r="GT2" t="s">
        <v>262</v>
      </c>
      <c r="GU2" t="s">
        <v>263</v>
      </c>
      <c r="GV2" t="s">
        <v>264</v>
      </c>
      <c r="GW2" t="s">
        <v>265</v>
      </c>
      <c r="GX2" t="s">
        <v>266</v>
      </c>
      <c r="GZ2" t="s">
        <v>267</v>
      </c>
      <c r="HB2" t="s">
        <v>253</v>
      </c>
      <c r="HC2" t="s">
        <v>254</v>
      </c>
      <c r="HD2" t="s">
        <v>255</v>
      </c>
      <c r="HE2" t="s">
        <v>256</v>
      </c>
      <c r="HF2" t="s">
        <v>257</v>
      </c>
      <c r="HG2" t="s">
        <v>258</v>
      </c>
      <c r="HH2" t="s">
        <v>259</v>
      </c>
      <c r="HI2" t="s">
        <v>260</v>
      </c>
      <c r="HJ2" t="s">
        <v>261</v>
      </c>
      <c r="HK2" t="s">
        <v>262</v>
      </c>
      <c r="HL2" t="s">
        <v>263</v>
      </c>
      <c r="HM2" t="s">
        <v>264</v>
      </c>
      <c r="HN2" t="s">
        <v>265</v>
      </c>
      <c r="HO2" t="s">
        <v>266</v>
      </c>
      <c r="HQ2" t="s">
        <v>267</v>
      </c>
    </row>
    <row r="3" spans="1:227" hidden="1" x14ac:dyDescent="0.35">
      <c r="F3" t="s">
        <v>169</v>
      </c>
      <c r="G3" t="s">
        <v>169</v>
      </c>
      <c r="H3" t="s">
        <v>169</v>
      </c>
      <c r="I3" t="s">
        <v>169</v>
      </c>
      <c r="J3" t="s">
        <v>169</v>
      </c>
      <c r="K3" t="s">
        <v>169</v>
      </c>
      <c r="L3" t="s">
        <v>169</v>
      </c>
      <c r="M3" t="s">
        <v>169</v>
      </c>
      <c r="N3" t="s">
        <v>169</v>
      </c>
      <c r="O3" t="s">
        <v>169</v>
      </c>
      <c r="P3" t="s">
        <v>169</v>
      </c>
      <c r="Q3" t="s">
        <v>169</v>
      </c>
      <c r="R3" t="s">
        <v>169</v>
      </c>
      <c r="S3" t="s">
        <v>169</v>
      </c>
      <c r="U3" t="s">
        <v>169</v>
      </c>
      <c r="W3" t="s">
        <v>239</v>
      </c>
      <c r="X3" t="s">
        <v>239</v>
      </c>
      <c r="Y3" t="s">
        <v>239</v>
      </c>
      <c r="Z3" t="s">
        <v>239</v>
      </c>
      <c r="AA3" t="s">
        <v>239</v>
      </c>
      <c r="AB3" t="s">
        <v>239</v>
      </c>
      <c r="AC3" t="s">
        <v>239</v>
      </c>
      <c r="AD3" t="s">
        <v>239</v>
      </c>
      <c r="AE3" t="s">
        <v>239</v>
      </c>
      <c r="AF3" t="s">
        <v>239</v>
      </c>
      <c r="AG3" t="s">
        <v>239</v>
      </c>
      <c r="AH3" t="s">
        <v>239</v>
      </c>
      <c r="AI3" t="s">
        <v>239</v>
      </c>
      <c r="AJ3" t="s">
        <v>239</v>
      </c>
      <c r="AL3" t="s">
        <v>239</v>
      </c>
      <c r="AN3" t="s">
        <v>240</v>
      </c>
      <c r="AO3" t="s">
        <v>240</v>
      </c>
      <c r="AP3" t="s">
        <v>240</v>
      </c>
      <c r="AQ3" t="s">
        <v>240</v>
      </c>
      <c r="AR3" t="s">
        <v>240</v>
      </c>
      <c r="AS3" t="s">
        <v>240</v>
      </c>
      <c r="AT3" t="s">
        <v>240</v>
      </c>
      <c r="AU3" t="s">
        <v>240</v>
      </c>
      <c r="AV3" t="s">
        <v>240</v>
      </c>
      <c r="AW3" t="s">
        <v>240</v>
      </c>
      <c r="AX3" t="s">
        <v>240</v>
      </c>
      <c r="AY3" t="s">
        <v>240</v>
      </c>
      <c r="AZ3" t="s">
        <v>240</v>
      </c>
      <c r="BA3" t="s">
        <v>240</v>
      </c>
      <c r="BC3" t="s">
        <v>240</v>
      </c>
      <c r="BE3" t="s">
        <v>241</v>
      </c>
      <c r="BF3" t="s">
        <v>241</v>
      </c>
      <c r="BG3" t="s">
        <v>241</v>
      </c>
      <c r="BH3" t="s">
        <v>241</v>
      </c>
      <c r="BI3" t="s">
        <v>241</v>
      </c>
      <c r="BJ3" t="s">
        <v>241</v>
      </c>
      <c r="BK3" t="s">
        <v>241</v>
      </c>
      <c r="BL3" t="s">
        <v>241</v>
      </c>
      <c r="BM3" t="s">
        <v>241</v>
      </c>
      <c r="BN3" t="s">
        <v>241</v>
      </c>
      <c r="BO3" t="s">
        <v>241</v>
      </c>
      <c r="BP3" t="s">
        <v>241</v>
      </c>
      <c r="BQ3" t="s">
        <v>241</v>
      </c>
      <c r="BR3" t="s">
        <v>241</v>
      </c>
      <c r="BT3" t="s">
        <v>241</v>
      </c>
      <c r="BV3" t="s">
        <v>242</v>
      </c>
      <c r="BW3" t="s">
        <v>242</v>
      </c>
      <c r="BX3" t="s">
        <v>242</v>
      </c>
      <c r="BY3" t="s">
        <v>242</v>
      </c>
      <c r="BZ3" t="s">
        <v>242</v>
      </c>
      <c r="CA3" t="s">
        <v>242</v>
      </c>
      <c r="CB3" t="s">
        <v>242</v>
      </c>
      <c r="CC3" t="s">
        <v>242</v>
      </c>
      <c r="CD3" t="s">
        <v>242</v>
      </c>
      <c r="CE3" t="s">
        <v>242</v>
      </c>
      <c r="CF3" t="s">
        <v>242</v>
      </c>
      <c r="CG3" t="s">
        <v>242</v>
      </c>
      <c r="CH3" t="s">
        <v>242</v>
      </c>
      <c r="CI3" t="s">
        <v>242</v>
      </c>
      <c r="CK3" t="s">
        <v>242</v>
      </c>
      <c r="CM3" t="s">
        <v>243</v>
      </c>
      <c r="CN3" t="s">
        <v>243</v>
      </c>
      <c r="CO3" t="s">
        <v>243</v>
      </c>
      <c r="CP3" t="s">
        <v>243</v>
      </c>
      <c r="CQ3" t="s">
        <v>243</v>
      </c>
      <c r="CR3" t="s">
        <v>243</v>
      </c>
      <c r="CS3" t="s">
        <v>243</v>
      </c>
      <c r="CT3" t="s">
        <v>243</v>
      </c>
      <c r="CU3" t="s">
        <v>243</v>
      </c>
      <c r="CV3" t="s">
        <v>243</v>
      </c>
      <c r="CW3" t="s">
        <v>243</v>
      </c>
      <c r="CX3" t="s">
        <v>243</v>
      </c>
      <c r="CY3" t="s">
        <v>243</v>
      </c>
      <c r="CZ3" t="s">
        <v>243</v>
      </c>
      <c r="DB3" t="s">
        <v>243</v>
      </c>
      <c r="DD3" t="s">
        <v>244</v>
      </c>
      <c r="DE3" t="s">
        <v>244</v>
      </c>
      <c r="DF3" t="s">
        <v>244</v>
      </c>
      <c r="DG3" t="s">
        <v>244</v>
      </c>
      <c r="DH3" t="s">
        <v>244</v>
      </c>
      <c r="DI3" t="s">
        <v>244</v>
      </c>
      <c r="DJ3" t="s">
        <v>244</v>
      </c>
      <c r="DK3" t="s">
        <v>244</v>
      </c>
      <c r="DL3" t="s">
        <v>244</v>
      </c>
      <c r="DM3" t="s">
        <v>244</v>
      </c>
      <c r="DN3" t="s">
        <v>244</v>
      </c>
      <c r="DO3" t="s">
        <v>244</v>
      </c>
      <c r="DP3" t="s">
        <v>244</v>
      </c>
      <c r="DQ3" t="s">
        <v>244</v>
      </c>
      <c r="DS3" t="s">
        <v>244</v>
      </c>
      <c r="DU3" t="s">
        <v>245</v>
      </c>
      <c r="DV3" t="s">
        <v>245</v>
      </c>
      <c r="DW3" t="s">
        <v>245</v>
      </c>
      <c r="DX3" t="s">
        <v>245</v>
      </c>
      <c r="DY3" t="s">
        <v>245</v>
      </c>
      <c r="DZ3" t="s">
        <v>245</v>
      </c>
      <c r="EA3" t="s">
        <v>245</v>
      </c>
      <c r="EB3" t="s">
        <v>245</v>
      </c>
      <c r="EC3" t="s">
        <v>245</v>
      </c>
      <c r="ED3" t="s">
        <v>245</v>
      </c>
      <c r="EE3" t="s">
        <v>245</v>
      </c>
      <c r="EF3" t="s">
        <v>245</v>
      </c>
      <c r="EG3" t="s">
        <v>245</v>
      </c>
      <c r="EH3" t="s">
        <v>245</v>
      </c>
      <c r="EJ3" t="s">
        <v>245</v>
      </c>
      <c r="EL3" t="s">
        <v>246</v>
      </c>
      <c r="EM3" t="s">
        <v>246</v>
      </c>
      <c r="EN3" t="s">
        <v>246</v>
      </c>
      <c r="EO3" t="s">
        <v>246</v>
      </c>
      <c r="EP3" t="s">
        <v>246</v>
      </c>
      <c r="EQ3" t="s">
        <v>246</v>
      </c>
      <c r="ER3" t="s">
        <v>246</v>
      </c>
      <c r="ES3" t="s">
        <v>246</v>
      </c>
      <c r="ET3" t="s">
        <v>246</v>
      </c>
      <c r="EU3" t="s">
        <v>246</v>
      </c>
      <c r="EV3" t="s">
        <v>246</v>
      </c>
      <c r="EW3" t="s">
        <v>246</v>
      </c>
      <c r="EX3" t="s">
        <v>246</v>
      </c>
      <c r="EY3" t="s">
        <v>246</v>
      </c>
      <c r="FA3" t="s">
        <v>246</v>
      </c>
      <c r="FC3" t="s">
        <v>247</v>
      </c>
      <c r="FD3" t="s">
        <v>247</v>
      </c>
      <c r="FE3" t="s">
        <v>247</v>
      </c>
      <c r="FF3" t="s">
        <v>247</v>
      </c>
      <c r="FG3" t="s">
        <v>247</v>
      </c>
      <c r="FH3" t="s">
        <v>247</v>
      </c>
      <c r="FI3" t="s">
        <v>247</v>
      </c>
      <c r="FJ3" t="s">
        <v>247</v>
      </c>
      <c r="FK3" t="s">
        <v>247</v>
      </c>
      <c r="FL3" t="s">
        <v>247</v>
      </c>
      <c r="FM3" t="s">
        <v>247</v>
      </c>
      <c r="FN3" t="s">
        <v>247</v>
      </c>
      <c r="FO3" t="s">
        <v>247</v>
      </c>
      <c r="FP3" t="s">
        <v>247</v>
      </c>
      <c r="FR3" t="s">
        <v>247</v>
      </c>
      <c r="FT3" t="s">
        <v>248</v>
      </c>
      <c r="FU3" t="s">
        <v>248</v>
      </c>
      <c r="FV3" t="s">
        <v>248</v>
      </c>
      <c r="FW3" t="s">
        <v>248</v>
      </c>
      <c r="FX3" t="s">
        <v>248</v>
      </c>
      <c r="FY3" t="s">
        <v>248</v>
      </c>
      <c r="FZ3" t="s">
        <v>248</v>
      </c>
      <c r="GA3" t="s">
        <v>248</v>
      </c>
      <c r="GB3" t="s">
        <v>248</v>
      </c>
      <c r="GC3" t="s">
        <v>248</v>
      </c>
      <c r="GD3" t="s">
        <v>248</v>
      </c>
      <c r="GE3" t="s">
        <v>248</v>
      </c>
      <c r="GF3" t="s">
        <v>248</v>
      </c>
      <c r="GG3" t="s">
        <v>248</v>
      </c>
      <c r="GI3" t="s">
        <v>248</v>
      </c>
      <c r="GK3" t="s">
        <v>249</v>
      </c>
      <c r="GL3" t="s">
        <v>249</v>
      </c>
      <c r="GM3" t="s">
        <v>249</v>
      </c>
      <c r="GN3" t="s">
        <v>249</v>
      </c>
      <c r="GO3" t="s">
        <v>249</v>
      </c>
      <c r="GP3" t="s">
        <v>249</v>
      </c>
      <c r="GQ3" t="s">
        <v>249</v>
      </c>
      <c r="GR3" t="s">
        <v>249</v>
      </c>
      <c r="GS3" t="s">
        <v>249</v>
      </c>
      <c r="GT3" t="s">
        <v>249</v>
      </c>
      <c r="GU3" t="s">
        <v>249</v>
      </c>
      <c r="GV3" t="s">
        <v>249</v>
      </c>
      <c r="GW3" t="s">
        <v>249</v>
      </c>
      <c r="GX3" t="s">
        <v>249</v>
      </c>
      <c r="GZ3" t="s">
        <v>249</v>
      </c>
      <c r="HB3" t="s">
        <v>6</v>
      </c>
      <c r="HC3" t="s">
        <v>6</v>
      </c>
      <c r="HD3" t="s">
        <v>6</v>
      </c>
      <c r="HE3" t="s">
        <v>6</v>
      </c>
      <c r="HF3" t="s">
        <v>6</v>
      </c>
      <c r="HG3" t="s">
        <v>6</v>
      </c>
      <c r="HH3" t="s">
        <v>6</v>
      </c>
      <c r="HI3" t="s">
        <v>6</v>
      </c>
      <c r="HJ3" t="s">
        <v>6</v>
      </c>
      <c r="HK3" t="s">
        <v>6</v>
      </c>
      <c r="HL3" t="s">
        <v>6</v>
      </c>
      <c r="HM3" t="s">
        <v>6</v>
      </c>
      <c r="HN3" t="s">
        <v>6</v>
      </c>
      <c r="HO3" t="s">
        <v>6</v>
      </c>
      <c r="HQ3" t="s">
        <v>6</v>
      </c>
    </row>
    <row r="4" spans="1:227" hidden="1" x14ac:dyDescent="0.35"/>
    <row r="5" spans="1:227" x14ac:dyDescent="0.35">
      <c r="D5" t="s">
        <v>134</v>
      </c>
    </row>
    <row r="6" spans="1:227" ht="15" customHeight="1" x14ac:dyDescent="0.35">
      <c r="D6" s="38"/>
      <c r="E6" s="38" t="s">
        <v>168</v>
      </c>
      <c r="F6" t="s">
        <v>268</v>
      </c>
      <c r="W6" t="s">
        <v>268</v>
      </c>
      <c r="AN6" t="s">
        <v>268</v>
      </c>
      <c r="BE6" t="s">
        <v>268</v>
      </c>
      <c r="BV6" t="s">
        <v>268</v>
      </c>
      <c r="CM6" t="s">
        <v>268</v>
      </c>
      <c r="DD6" t="s">
        <v>268</v>
      </c>
      <c r="DU6" t="s">
        <v>268</v>
      </c>
      <c r="EL6" t="s">
        <v>268</v>
      </c>
      <c r="FC6" t="s">
        <v>268</v>
      </c>
      <c r="FT6" t="s">
        <v>268</v>
      </c>
      <c r="GK6" t="s">
        <v>268</v>
      </c>
      <c r="HB6" t="s">
        <v>268</v>
      </c>
      <c r="HS6" s="38" t="s">
        <v>99</v>
      </c>
    </row>
    <row r="7" spans="1:227" ht="15" customHeight="1" x14ac:dyDescent="0.35">
      <c r="D7" s="38"/>
      <c r="E7" s="38"/>
      <c r="F7" t="str">
        <f>$B$1&amp;" . "&amp;$A$1</f>
        <v>Лыковская ГЭС . Орловская область</v>
      </c>
      <c r="W7" t="str">
        <f>$B$1&amp;" . "&amp;$A$1</f>
        <v>Лыковская ГЭС . Орловская область</v>
      </c>
      <c r="AN7" t="str">
        <f>$B$1&amp;" . "&amp;$A$1</f>
        <v>Лыковская ГЭС . Орловская область</v>
      </c>
      <c r="BE7" t="str">
        <f>$B$1&amp;" . "&amp;$A$1</f>
        <v>Лыковская ГЭС . Орловская область</v>
      </c>
      <c r="BV7" t="str">
        <f>$B$1&amp;" . "&amp;$A$1</f>
        <v>Лыковская ГЭС . Орловская область</v>
      </c>
      <c r="CM7" t="str">
        <f>$B$1&amp;" . "&amp;$A$1</f>
        <v>Лыковская ГЭС . Орловская область</v>
      </c>
      <c r="DD7" t="str">
        <f>$B$1&amp;" . "&amp;$A$1</f>
        <v>Лыковская ГЭС . Орловская область</v>
      </c>
      <c r="DU7" t="str">
        <f>$B$1&amp;" . "&amp;$A$1</f>
        <v>Лыковская ГЭС . Орловская область</v>
      </c>
      <c r="EL7" t="str">
        <f>$B$1&amp;" . "&amp;$A$1</f>
        <v>Лыковская ГЭС . Орловская область</v>
      </c>
      <c r="FC7" t="str">
        <f>$B$1&amp;" . "&amp;$A$1</f>
        <v>Лыковская ГЭС . Орловская область</v>
      </c>
      <c r="FT7" t="str">
        <f>$B$1&amp;" . "&amp;$A$1</f>
        <v>Лыковская ГЭС . Орловская область</v>
      </c>
      <c r="GK7" t="str">
        <f>$B$1&amp;" . "&amp;$A$1</f>
        <v>Лыковская ГЭС . Орловская область</v>
      </c>
      <c r="HB7" t="str">
        <f>$B$1&amp;" . "&amp;$A$1</f>
        <v>Лыковская ГЭС . Орловская область</v>
      </c>
      <c r="HS7" s="38"/>
    </row>
    <row r="8" spans="1:227" ht="15" customHeight="1" x14ac:dyDescent="0.35">
      <c r="D8" s="38"/>
      <c r="E8" s="38"/>
      <c r="F8" t="str">
        <f>G3&amp;" "&amp;$D$1&amp; " г."</f>
        <v>Январь 2024 г.</v>
      </c>
      <c r="W8" t="str">
        <f>X3&amp;" "&amp;$D$1&amp; " г."</f>
        <v>Февраль 2024 г.</v>
      </c>
      <c r="AN8" t="str">
        <f>AO3&amp;" "&amp;$D$1&amp; " г."</f>
        <v>Март 2024 г.</v>
      </c>
      <c r="BE8" t="str">
        <f>BF3&amp;" "&amp;$D$1&amp; " г."</f>
        <v>Апрель 2024 г.</v>
      </c>
      <c r="BV8" t="str">
        <f>BW3&amp;" "&amp;$D$1&amp; " г."</f>
        <v>Май 2024 г.</v>
      </c>
      <c r="CM8" t="str">
        <f>CN3&amp;" "&amp;$D$1&amp; " г."</f>
        <v>Июнь 2024 г.</v>
      </c>
      <c r="DD8" t="str">
        <f>DE3&amp;" "&amp;$D$1&amp; " г."</f>
        <v>Июль 2024 г.</v>
      </c>
      <c r="DU8" t="str">
        <f>DV3&amp;" "&amp;$D$1&amp; " г."</f>
        <v>Август 2024 г.</v>
      </c>
      <c r="EL8" t="str">
        <f>EM3&amp;" "&amp;$D$1&amp; " г."</f>
        <v>Сентябрь 2024 г.</v>
      </c>
      <c r="FC8" t="str">
        <f>FD3&amp;" "&amp;$D$1&amp; " г."</f>
        <v>Октябрь 2024 г.</v>
      </c>
      <c r="FT8" t="str">
        <f>FU3&amp;" "&amp;$D$1&amp; " г."</f>
        <v>Ноябрь 2024 г.</v>
      </c>
      <c r="GK8" t="str">
        <f>GL3&amp;" "&amp;$D$1&amp; " г."</f>
        <v>Декабрь 2024 г.</v>
      </c>
      <c r="HB8" t="str">
        <f>HC3&amp;" "&amp;$D$1</f>
        <v>Год 2024</v>
      </c>
      <c r="HS8" s="38"/>
    </row>
    <row r="9" spans="1:227" ht="15" customHeight="1" x14ac:dyDescent="0.35">
      <c r="D9" s="38"/>
      <c r="E9" s="38"/>
      <c r="F9" s="38" t="s">
        <v>269</v>
      </c>
      <c r="G9" s="38"/>
      <c r="H9" s="38"/>
      <c r="I9" s="38"/>
      <c r="J9" s="38"/>
      <c r="K9" s="38"/>
      <c r="L9" s="38"/>
      <c r="M9" s="38" t="s">
        <v>270</v>
      </c>
      <c r="N9" s="38"/>
      <c r="O9" s="38"/>
      <c r="P9" s="38" t="s">
        <v>271</v>
      </c>
      <c r="Q9" s="38"/>
      <c r="R9" s="38"/>
      <c r="S9" s="38" t="s">
        <v>272</v>
      </c>
      <c r="T9" s="38"/>
      <c r="U9" s="38"/>
      <c r="V9" s="38"/>
      <c r="W9" s="38" t="s">
        <v>269</v>
      </c>
      <c r="X9" s="38"/>
      <c r="Y9" s="38"/>
      <c r="Z9" s="38"/>
      <c r="AA9" s="38"/>
      <c r="AB9" s="38"/>
      <c r="AC9" s="38"/>
      <c r="AD9" s="38" t="s">
        <v>270</v>
      </c>
      <c r="AE9" s="38"/>
      <c r="AF9" s="38"/>
      <c r="AG9" s="38" t="s">
        <v>271</v>
      </c>
      <c r="AH9" s="38"/>
      <c r="AI9" s="38"/>
      <c r="AJ9" s="38" t="s">
        <v>272</v>
      </c>
      <c r="AK9" s="38"/>
      <c r="AL9" s="38"/>
      <c r="AM9" s="38"/>
      <c r="AN9" s="38" t="s">
        <v>269</v>
      </c>
      <c r="AO9" s="38"/>
      <c r="AP9" s="38"/>
      <c r="AQ9" s="38"/>
      <c r="AR9" s="38"/>
      <c r="AS9" s="38"/>
      <c r="AT9" s="38"/>
      <c r="AU9" s="38" t="s">
        <v>270</v>
      </c>
      <c r="AV9" s="38"/>
      <c r="AW9" s="38"/>
      <c r="AX9" s="38" t="s">
        <v>271</v>
      </c>
      <c r="AY9" s="38"/>
      <c r="AZ9" s="38"/>
      <c r="BA9" s="38" t="s">
        <v>272</v>
      </c>
      <c r="BB9" s="38"/>
      <c r="BC9" s="38"/>
      <c r="BD9" s="38"/>
      <c r="BE9" s="38" t="s">
        <v>269</v>
      </c>
      <c r="BF9" s="38"/>
      <c r="BG9" s="38"/>
      <c r="BH9" s="38"/>
      <c r="BI9" s="38"/>
      <c r="BJ9" s="38"/>
      <c r="BK9" s="38"/>
      <c r="BL9" s="38" t="s">
        <v>270</v>
      </c>
      <c r="BM9" s="38"/>
      <c r="BN9" s="38"/>
      <c r="BO9" s="38" t="s">
        <v>271</v>
      </c>
      <c r="BP9" s="38"/>
      <c r="BQ9" s="38"/>
      <c r="BR9" s="38" t="s">
        <v>272</v>
      </c>
      <c r="BS9" s="38"/>
      <c r="BT9" s="38"/>
      <c r="BU9" s="38"/>
      <c r="BV9" s="38" t="s">
        <v>269</v>
      </c>
      <c r="BW9" s="38"/>
      <c r="BX9" s="38"/>
      <c r="BY9" s="38"/>
      <c r="BZ9" s="38"/>
      <c r="CA9" s="38"/>
      <c r="CB9" s="38"/>
      <c r="CC9" s="38" t="s">
        <v>270</v>
      </c>
      <c r="CD9" s="38"/>
      <c r="CE9" s="38"/>
      <c r="CF9" s="38" t="s">
        <v>271</v>
      </c>
      <c r="CG9" s="38"/>
      <c r="CH9" s="38"/>
      <c r="CI9" s="38" t="s">
        <v>272</v>
      </c>
      <c r="CJ9" s="38"/>
      <c r="CK9" s="38"/>
      <c r="CL9" s="38"/>
      <c r="CM9" s="38" t="s">
        <v>269</v>
      </c>
      <c r="CN9" s="38"/>
      <c r="CO9" s="38"/>
      <c r="CP9" s="38"/>
      <c r="CQ9" s="38"/>
      <c r="CR9" s="38"/>
      <c r="CS9" s="38"/>
      <c r="CT9" s="38" t="s">
        <v>270</v>
      </c>
      <c r="CU9" s="38"/>
      <c r="CV9" s="38"/>
      <c r="CW9" s="38" t="s">
        <v>271</v>
      </c>
      <c r="CX9" s="38"/>
      <c r="CY9" s="38"/>
      <c r="CZ9" s="38" t="s">
        <v>272</v>
      </c>
      <c r="DA9" s="38"/>
      <c r="DB9" s="38"/>
      <c r="DC9" s="38"/>
      <c r="DD9" s="38" t="s">
        <v>269</v>
      </c>
      <c r="DE9" s="38"/>
      <c r="DF9" s="38"/>
      <c r="DG9" s="38"/>
      <c r="DH9" s="38"/>
      <c r="DI9" s="38"/>
      <c r="DJ9" s="38"/>
      <c r="DK9" s="38" t="s">
        <v>270</v>
      </c>
      <c r="DL9" s="38"/>
      <c r="DM9" s="38"/>
      <c r="DN9" s="38" t="s">
        <v>271</v>
      </c>
      <c r="DO9" s="38"/>
      <c r="DP9" s="38"/>
      <c r="DQ9" s="38" t="s">
        <v>272</v>
      </c>
      <c r="DR9" s="38"/>
      <c r="DS9" s="38"/>
      <c r="DT9" s="38"/>
      <c r="DU9" s="38" t="s">
        <v>269</v>
      </c>
      <c r="DV9" s="38"/>
      <c r="DW9" s="38"/>
      <c r="DX9" s="38"/>
      <c r="DY9" s="38"/>
      <c r="DZ9" s="38"/>
      <c r="EA9" s="38"/>
      <c r="EB9" s="38" t="s">
        <v>270</v>
      </c>
      <c r="EC9" s="38"/>
      <c r="ED9" s="38"/>
      <c r="EE9" s="38" t="s">
        <v>271</v>
      </c>
      <c r="EF9" s="38"/>
      <c r="EG9" s="38"/>
      <c r="EH9" s="38" t="s">
        <v>272</v>
      </c>
      <c r="EI9" s="38"/>
      <c r="EJ9" s="38"/>
      <c r="EK9" s="38"/>
      <c r="EL9" s="38" t="s">
        <v>269</v>
      </c>
      <c r="EM9" s="38"/>
      <c r="EN9" s="38"/>
      <c r="EO9" s="38"/>
      <c r="EP9" s="38"/>
      <c r="EQ9" s="38"/>
      <c r="ER9" s="38"/>
      <c r="ES9" s="38" t="s">
        <v>270</v>
      </c>
      <c r="ET9" s="38"/>
      <c r="EU9" s="38"/>
      <c r="EV9" s="38" t="s">
        <v>271</v>
      </c>
      <c r="EW9" s="38"/>
      <c r="EX9" s="38"/>
      <c r="EY9" s="38" t="s">
        <v>272</v>
      </c>
      <c r="EZ9" s="38"/>
      <c r="FA9" s="38"/>
      <c r="FB9" s="38"/>
      <c r="FC9" s="38" t="s">
        <v>269</v>
      </c>
      <c r="FD9" s="38"/>
      <c r="FE9" s="38"/>
      <c r="FF9" s="38"/>
      <c r="FG9" s="38"/>
      <c r="FH9" s="38"/>
      <c r="FI9" s="38"/>
      <c r="FJ9" s="38" t="s">
        <v>270</v>
      </c>
      <c r="FK9" s="38"/>
      <c r="FL9" s="38"/>
      <c r="FM9" s="38" t="s">
        <v>271</v>
      </c>
      <c r="FN9" s="38"/>
      <c r="FO9" s="38"/>
      <c r="FP9" s="38" t="s">
        <v>272</v>
      </c>
      <c r="FQ9" s="38"/>
      <c r="FR9" s="38"/>
      <c r="FS9" s="38"/>
      <c r="FT9" s="38" t="s">
        <v>269</v>
      </c>
      <c r="FU9" s="38"/>
      <c r="FV9" s="38"/>
      <c r="FW9" s="38"/>
      <c r="FX9" s="38"/>
      <c r="FY9" s="38"/>
      <c r="FZ9" s="38"/>
      <c r="GA9" s="38" t="s">
        <v>270</v>
      </c>
      <c r="GB9" s="38"/>
      <c r="GC9" s="38"/>
      <c r="GD9" s="38" t="s">
        <v>271</v>
      </c>
      <c r="GE9" s="38"/>
      <c r="GF9" s="38"/>
      <c r="GG9" s="38" t="s">
        <v>272</v>
      </c>
      <c r="GH9" s="38"/>
      <c r="GI9" s="38"/>
      <c r="GJ9" s="38"/>
      <c r="GK9" s="38" t="s">
        <v>269</v>
      </c>
      <c r="GL9" s="38"/>
      <c r="GM9" s="38"/>
      <c r="GN9" s="38"/>
      <c r="GO9" s="38"/>
      <c r="GP9" s="38"/>
      <c r="GQ9" s="38"/>
      <c r="GR9" s="38" t="s">
        <v>270</v>
      </c>
      <c r="GS9" s="38"/>
      <c r="GT9" s="38"/>
      <c r="GU9" s="38" t="s">
        <v>271</v>
      </c>
      <c r="GV9" s="38"/>
      <c r="GW9" s="38"/>
      <c r="GX9" s="38" t="s">
        <v>272</v>
      </c>
      <c r="GY9" s="38"/>
      <c r="GZ9" s="38"/>
      <c r="HA9" s="38"/>
      <c r="HB9" s="38" t="s">
        <v>269</v>
      </c>
      <c r="HC9" s="38"/>
      <c r="HD9" s="38"/>
      <c r="HE9" s="38"/>
      <c r="HF9" s="38"/>
      <c r="HG9" s="38"/>
      <c r="HH9" s="38"/>
      <c r="HI9" s="38" t="s">
        <v>270</v>
      </c>
      <c r="HJ9" s="38"/>
      <c r="HK9" s="38"/>
      <c r="HL9" s="38" t="s">
        <v>271</v>
      </c>
      <c r="HM9" s="38"/>
      <c r="HN9" s="38"/>
      <c r="HO9" s="38" t="s">
        <v>272</v>
      </c>
      <c r="HP9" s="38"/>
      <c r="HQ9" s="38"/>
      <c r="HR9" s="38"/>
      <c r="HS9" s="38"/>
    </row>
    <row r="10" spans="1:227" ht="45.75" customHeight="1" x14ac:dyDescent="0.35">
      <c r="D10" s="38"/>
      <c r="E10" s="38"/>
      <c r="F10" s="38" t="s">
        <v>273</v>
      </c>
      <c r="G10" s="38" t="s">
        <v>274</v>
      </c>
      <c r="H10" s="38"/>
      <c r="I10" s="38"/>
      <c r="J10" s="38" t="s">
        <v>275</v>
      </c>
      <c r="K10" s="38" t="s">
        <v>276</v>
      </c>
      <c r="L10" s="38" t="s">
        <v>277</v>
      </c>
      <c r="M10" s="38" t="s">
        <v>278</v>
      </c>
      <c r="N10" s="38" t="s">
        <v>279</v>
      </c>
      <c r="O10" s="38" t="s">
        <v>280</v>
      </c>
      <c r="P10" s="38" t="s">
        <v>278</v>
      </c>
      <c r="Q10" s="38" t="s">
        <v>279</v>
      </c>
      <c r="R10" s="38" t="s">
        <v>280</v>
      </c>
      <c r="S10" t="s">
        <v>388</v>
      </c>
      <c r="T10" t="s">
        <v>389</v>
      </c>
      <c r="U10" t="s">
        <v>390</v>
      </c>
      <c r="V10" t="s">
        <v>391</v>
      </c>
      <c r="W10" s="38" t="s">
        <v>273</v>
      </c>
      <c r="X10" s="38" t="s">
        <v>274</v>
      </c>
      <c r="Y10" s="38"/>
      <c r="Z10" s="38"/>
      <c r="AA10" s="38" t="s">
        <v>275</v>
      </c>
      <c r="AB10" s="38" t="s">
        <v>276</v>
      </c>
      <c r="AC10" s="38" t="s">
        <v>277</v>
      </c>
      <c r="AD10" s="38" t="s">
        <v>278</v>
      </c>
      <c r="AE10" s="38" t="s">
        <v>279</v>
      </c>
      <c r="AF10" s="38" t="s">
        <v>280</v>
      </c>
      <c r="AG10" s="38" t="s">
        <v>278</v>
      </c>
      <c r="AH10" s="38" t="s">
        <v>279</v>
      </c>
      <c r="AI10" s="38" t="s">
        <v>280</v>
      </c>
      <c r="AJ10" t="s">
        <v>388</v>
      </c>
      <c r="AK10" t="s">
        <v>389</v>
      </c>
      <c r="AL10" t="s">
        <v>390</v>
      </c>
      <c r="AM10" t="s">
        <v>391</v>
      </c>
      <c r="AN10" s="38" t="s">
        <v>273</v>
      </c>
      <c r="AO10" s="38" t="s">
        <v>274</v>
      </c>
      <c r="AP10" s="38"/>
      <c r="AQ10" s="38"/>
      <c r="AR10" s="38" t="s">
        <v>275</v>
      </c>
      <c r="AS10" s="38" t="s">
        <v>276</v>
      </c>
      <c r="AT10" s="38" t="s">
        <v>277</v>
      </c>
      <c r="AU10" s="38" t="s">
        <v>278</v>
      </c>
      <c r="AV10" s="38" t="s">
        <v>279</v>
      </c>
      <c r="AW10" s="38" t="s">
        <v>280</v>
      </c>
      <c r="AX10" s="38" t="s">
        <v>278</v>
      </c>
      <c r="AY10" s="38" t="s">
        <v>279</v>
      </c>
      <c r="AZ10" s="38" t="s">
        <v>280</v>
      </c>
      <c r="BA10" t="s">
        <v>388</v>
      </c>
      <c r="BB10" t="s">
        <v>389</v>
      </c>
      <c r="BC10" t="s">
        <v>390</v>
      </c>
      <c r="BD10" t="s">
        <v>391</v>
      </c>
      <c r="BE10" s="38" t="s">
        <v>273</v>
      </c>
      <c r="BF10" s="38" t="s">
        <v>274</v>
      </c>
      <c r="BG10" s="38"/>
      <c r="BH10" s="38"/>
      <c r="BI10" s="38" t="s">
        <v>275</v>
      </c>
      <c r="BJ10" s="38" t="s">
        <v>276</v>
      </c>
      <c r="BK10" s="38" t="s">
        <v>277</v>
      </c>
      <c r="BL10" s="38" t="s">
        <v>278</v>
      </c>
      <c r="BM10" s="38" t="s">
        <v>279</v>
      </c>
      <c r="BN10" s="38" t="s">
        <v>280</v>
      </c>
      <c r="BO10" s="38" t="s">
        <v>278</v>
      </c>
      <c r="BP10" s="38" t="s">
        <v>279</v>
      </c>
      <c r="BQ10" s="38" t="s">
        <v>280</v>
      </c>
      <c r="BR10" t="s">
        <v>388</v>
      </c>
      <c r="BS10" t="s">
        <v>389</v>
      </c>
      <c r="BT10" t="s">
        <v>390</v>
      </c>
      <c r="BU10" t="s">
        <v>391</v>
      </c>
      <c r="BV10" s="38" t="s">
        <v>273</v>
      </c>
      <c r="BW10" s="38" t="s">
        <v>274</v>
      </c>
      <c r="BX10" s="38"/>
      <c r="BY10" s="38"/>
      <c r="BZ10" s="38" t="s">
        <v>275</v>
      </c>
      <c r="CA10" s="38" t="s">
        <v>276</v>
      </c>
      <c r="CB10" s="38" t="s">
        <v>277</v>
      </c>
      <c r="CC10" s="38" t="s">
        <v>278</v>
      </c>
      <c r="CD10" s="38" t="s">
        <v>279</v>
      </c>
      <c r="CE10" s="38" t="s">
        <v>280</v>
      </c>
      <c r="CF10" s="38" t="s">
        <v>278</v>
      </c>
      <c r="CG10" s="38" t="s">
        <v>279</v>
      </c>
      <c r="CH10" s="38" t="s">
        <v>280</v>
      </c>
      <c r="CI10" t="s">
        <v>388</v>
      </c>
      <c r="CJ10" t="s">
        <v>389</v>
      </c>
      <c r="CK10" t="s">
        <v>390</v>
      </c>
      <c r="CL10" t="s">
        <v>391</v>
      </c>
      <c r="CM10" s="38" t="s">
        <v>273</v>
      </c>
      <c r="CN10" s="38" t="s">
        <v>274</v>
      </c>
      <c r="CO10" s="38"/>
      <c r="CP10" s="38"/>
      <c r="CQ10" s="38" t="s">
        <v>275</v>
      </c>
      <c r="CR10" s="38" t="s">
        <v>276</v>
      </c>
      <c r="CS10" s="38" t="s">
        <v>277</v>
      </c>
      <c r="CT10" s="38" t="s">
        <v>278</v>
      </c>
      <c r="CU10" s="38" t="s">
        <v>279</v>
      </c>
      <c r="CV10" s="38" t="s">
        <v>280</v>
      </c>
      <c r="CW10" s="38" t="s">
        <v>278</v>
      </c>
      <c r="CX10" s="38" t="s">
        <v>279</v>
      </c>
      <c r="CY10" s="38" t="s">
        <v>280</v>
      </c>
      <c r="CZ10" t="s">
        <v>388</v>
      </c>
      <c r="DA10" t="s">
        <v>389</v>
      </c>
      <c r="DB10" t="s">
        <v>390</v>
      </c>
      <c r="DC10" t="s">
        <v>391</v>
      </c>
      <c r="DD10" s="38" t="s">
        <v>273</v>
      </c>
      <c r="DE10" s="38" t="s">
        <v>274</v>
      </c>
      <c r="DF10" s="38"/>
      <c r="DG10" s="38"/>
      <c r="DH10" s="38" t="s">
        <v>275</v>
      </c>
      <c r="DI10" s="38" t="s">
        <v>276</v>
      </c>
      <c r="DJ10" s="38" t="s">
        <v>277</v>
      </c>
      <c r="DK10" s="38" t="s">
        <v>278</v>
      </c>
      <c r="DL10" s="38" t="s">
        <v>279</v>
      </c>
      <c r="DM10" s="38" t="s">
        <v>280</v>
      </c>
      <c r="DN10" s="38" t="s">
        <v>278</v>
      </c>
      <c r="DO10" s="38" t="s">
        <v>279</v>
      </c>
      <c r="DP10" s="38" t="s">
        <v>280</v>
      </c>
      <c r="DQ10" t="s">
        <v>388</v>
      </c>
      <c r="DR10" t="s">
        <v>389</v>
      </c>
      <c r="DS10" t="s">
        <v>390</v>
      </c>
      <c r="DT10" t="s">
        <v>391</v>
      </c>
      <c r="DU10" s="38" t="s">
        <v>273</v>
      </c>
      <c r="DV10" s="38" t="s">
        <v>274</v>
      </c>
      <c r="DW10" s="38"/>
      <c r="DX10" s="38"/>
      <c r="DY10" s="38" t="s">
        <v>275</v>
      </c>
      <c r="DZ10" s="38" t="s">
        <v>276</v>
      </c>
      <c r="EA10" s="38" t="s">
        <v>277</v>
      </c>
      <c r="EB10" s="38" t="s">
        <v>278</v>
      </c>
      <c r="EC10" s="38" t="s">
        <v>279</v>
      </c>
      <c r="ED10" s="38" t="s">
        <v>280</v>
      </c>
      <c r="EE10" s="38" t="s">
        <v>278</v>
      </c>
      <c r="EF10" s="38" t="s">
        <v>279</v>
      </c>
      <c r="EG10" s="38" t="s">
        <v>280</v>
      </c>
      <c r="EH10" t="s">
        <v>388</v>
      </c>
      <c r="EI10" t="s">
        <v>389</v>
      </c>
      <c r="EJ10" t="s">
        <v>390</v>
      </c>
      <c r="EK10" t="s">
        <v>391</v>
      </c>
      <c r="EL10" s="38" t="s">
        <v>273</v>
      </c>
      <c r="EM10" s="38" t="s">
        <v>274</v>
      </c>
      <c r="EN10" s="38"/>
      <c r="EO10" s="38"/>
      <c r="EP10" s="38" t="s">
        <v>275</v>
      </c>
      <c r="EQ10" s="38" t="s">
        <v>276</v>
      </c>
      <c r="ER10" s="38" t="s">
        <v>277</v>
      </c>
      <c r="ES10" s="38" t="s">
        <v>278</v>
      </c>
      <c r="ET10" s="38" t="s">
        <v>279</v>
      </c>
      <c r="EU10" s="38" t="s">
        <v>280</v>
      </c>
      <c r="EV10" s="38" t="s">
        <v>278</v>
      </c>
      <c r="EW10" s="38" t="s">
        <v>279</v>
      </c>
      <c r="EX10" s="38" t="s">
        <v>280</v>
      </c>
      <c r="EY10" t="s">
        <v>388</v>
      </c>
      <c r="EZ10" t="s">
        <v>389</v>
      </c>
      <c r="FA10" t="s">
        <v>390</v>
      </c>
      <c r="FB10" t="s">
        <v>391</v>
      </c>
      <c r="FC10" s="38" t="s">
        <v>273</v>
      </c>
      <c r="FD10" s="38" t="s">
        <v>274</v>
      </c>
      <c r="FE10" s="38"/>
      <c r="FF10" s="38"/>
      <c r="FG10" s="38" t="s">
        <v>275</v>
      </c>
      <c r="FH10" s="38" t="s">
        <v>276</v>
      </c>
      <c r="FI10" s="38" t="s">
        <v>277</v>
      </c>
      <c r="FJ10" s="38" t="s">
        <v>278</v>
      </c>
      <c r="FK10" s="38" t="s">
        <v>279</v>
      </c>
      <c r="FL10" s="38" t="s">
        <v>280</v>
      </c>
      <c r="FM10" s="38" t="s">
        <v>278</v>
      </c>
      <c r="FN10" s="38" t="s">
        <v>279</v>
      </c>
      <c r="FO10" s="38" t="s">
        <v>280</v>
      </c>
      <c r="FP10" t="s">
        <v>388</v>
      </c>
      <c r="FQ10" t="s">
        <v>389</v>
      </c>
      <c r="FR10" t="s">
        <v>390</v>
      </c>
      <c r="FS10" t="s">
        <v>391</v>
      </c>
      <c r="FT10" s="38" t="s">
        <v>273</v>
      </c>
      <c r="FU10" s="38" t="s">
        <v>274</v>
      </c>
      <c r="FV10" s="38"/>
      <c r="FW10" s="38"/>
      <c r="FX10" s="38" t="s">
        <v>275</v>
      </c>
      <c r="FY10" s="38" t="s">
        <v>276</v>
      </c>
      <c r="FZ10" s="38" t="s">
        <v>277</v>
      </c>
      <c r="GA10" s="38" t="s">
        <v>278</v>
      </c>
      <c r="GB10" s="38" t="s">
        <v>279</v>
      </c>
      <c r="GC10" s="38" t="s">
        <v>280</v>
      </c>
      <c r="GD10" s="38" t="s">
        <v>278</v>
      </c>
      <c r="GE10" s="38" t="s">
        <v>279</v>
      </c>
      <c r="GF10" s="38" t="s">
        <v>280</v>
      </c>
      <c r="GG10" t="s">
        <v>388</v>
      </c>
      <c r="GH10" t="s">
        <v>389</v>
      </c>
      <c r="GI10" t="s">
        <v>390</v>
      </c>
      <c r="GJ10" t="s">
        <v>391</v>
      </c>
      <c r="GK10" s="38" t="s">
        <v>273</v>
      </c>
      <c r="GL10" s="38" t="s">
        <v>274</v>
      </c>
      <c r="GM10" s="38"/>
      <c r="GN10" s="38"/>
      <c r="GO10" s="38" t="s">
        <v>275</v>
      </c>
      <c r="GP10" s="38" t="s">
        <v>276</v>
      </c>
      <c r="GQ10" s="38" t="s">
        <v>277</v>
      </c>
      <c r="GR10" s="38" t="s">
        <v>278</v>
      </c>
      <c r="GS10" s="38" t="s">
        <v>279</v>
      </c>
      <c r="GT10" s="38" t="s">
        <v>280</v>
      </c>
      <c r="GU10" s="38" t="s">
        <v>278</v>
      </c>
      <c r="GV10" s="38" t="s">
        <v>279</v>
      </c>
      <c r="GW10" s="38" t="s">
        <v>280</v>
      </c>
      <c r="GX10" t="s">
        <v>388</v>
      </c>
      <c r="GY10" t="s">
        <v>389</v>
      </c>
      <c r="GZ10" t="s">
        <v>390</v>
      </c>
      <c r="HA10" t="s">
        <v>391</v>
      </c>
      <c r="HB10" s="38" t="s">
        <v>273</v>
      </c>
      <c r="HC10" s="38" t="s">
        <v>274</v>
      </c>
      <c r="HD10" s="38"/>
      <c r="HE10" s="38"/>
      <c r="HF10" s="38" t="s">
        <v>275</v>
      </c>
      <c r="HG10" s="38" t="s">
        <v>276</v>
      </c>
      <c r="HH10" s="38" t="s">
        <v>277</v>
      </c>
      <c r="HI10" s="38" t="s">
        <v>278</v>
      </c>
      <c r="HJ10" s="38" t="s">
        <v>279</v>
      </c>
      <c r="HK10" s="38" t="s">
        <v>280</v>
      </c>
      <c r="HL10" s="38" t="s">
        <v>278</v>
      </c>
      <c r="HM10" s="38" t="s">
        <v>279</v>
      </c>
      <c r="HN10" s="38" t="s">
        <v>280</v>
      </c>
      <c r="HO10" t="s">
        <v>388</v>
      </c>
      <c r="HP10" t="s">
        <v>389</v>
      </c>
      <c r="HQ10" t="s">
        <v>390</v>
      </c>
      <c r="HR10" t="s">
        <v>391</v>
      </c>
      <c r="HS10" s="38"/>
    </row>
    <row r="11" spans="1:227" ht="20.149999999999999" customHeight="1" x14ac:dyDescent="0.35">
      <c r="D11" s="38"/>
      <c r="E11" s="38"/>
      <c r="F11" s="38"/>
      <c r="G11" t="s">
        <v>278</v>
      </c>
      <c r="H11" t="s">
        <v>281</v>
      </c>
      <c r="I11" t="s">
        <v>282</v>
      </c>
      <c r="J11" s="38"/>
      <c r="K11" s="38"/>
      <c r="L11" s="38"/>
      <c r="M11" s="38"/>
      <c r="N11" s="38"/>
      <c r="O11" s="38"/>
      <c r="P11" s="38"/>
      <c r="Q11" s="38"/>
      <c r="R11" s="38"/>
      <c r="S11" t="s">
        <v>137</v>
      </c>
      <c r="T11" t="s">
        <v>137</v>
      </c>
      <c r="U11" t="s">
        <v>137</v>
      </c>
      <c r="V11" t="s">
        <v>137</v>
      </c>
      <c r="W11" s="38"/>
      <c r="X11" t="s">
        <v>278</v>
      </c>
      <c r="Y11" t="s">
        <v>281</v>
      </c>
      <c r="Z11" t="s">
        <v>282</v>
      </c>
      <c r="AA11" s="38"/>
      <c r="AB11" s="38"/>
      <c r="AC11" s="38"/>
      <c r="AD11" s="38"/>
      <c r="AE11" s="38"/>
      <c r="AF11" s="38"/>
      <c r="AG11" s="38"/>
      <c r="AH11" s="38"/>
      <c r="AI11" s="38"/>
      <c r="AJ11" t="s">
        <v>137</v>
      </c>
      <c r="AK11" t="s">
        <v>137</v>
      </c>
      <c r="AL11" t="s">
        <v>137</v>
      </c>
      <c r="AM11" t="s">
        <v>137</v>
      </c>
      <c r="AN11" s="38"/>
      <c r="AO11" t="s">
        <v>278</v>
      </c>
      <c r="AP11" t="s">
        <v>281</v>
      </c>
      <c r="AQ11" t="s">
        <v>282</v>
      </c>
      <c r="AR11" s="38"/>
      <c r="AS11" s="38"/>
      <c r="AT11" s="38"/>
      <c r="AU11" s="38"/>
      <c r="AV11" s="38"/>
      <c r="AW11" s="38"/>
      <c r="AX11" s="38"/>
      <c r="AY11" s="38"/>
      <c r="AZ11" s="38"/>
      <c r="BA11" t="s">
        <v>137</v>
      </c>
      <c r="BB11" t="s">
        <v>137</v>
      </c>
      <c r="BC11" t="s">
        <v>137</v>
      </c>
      <c r="BD11" t="s">
        <v>137</v>
      </c>
      <c r="BE11" s="38"/>
      <c r="BF11" t="s">
        <v>278</v>
      </c>
      <c r="BG11" t="s">
        <v>281</v>
      </c>
      <c r="BH11" t="s">
        <v>282</v>
      </c>
      <c r="BI11" s="38"/>
      <c r="BJ11" s="38"/>
      <c r="BK11" s="38"/>
      <c r="BL11" s="38"/>
      <c r="BM11" s="38"/>
      <c r="BN11" s="38"/>
      <c r="BO11" s="38"/>
      <c r="BP11" s="38"/>
      <c r="BQ11" s="38"/>
      <c r="BR11" t="s">
        <v>137</v>
      </c>
      <c r="BS11" t="s">
        <v>137</v>
      </c>
      <c r="BT11" t="s">
        <v>137</v>
      </c>
      <c r="BU11" t="s">
        <v>137</v>
      </c>
      <c r="BV11" s="38"/>
      <c r="BW11" t="s">
        <v>278</v>
      </c>
      <c r="BX11" t="s">
        <v>281</v>
      </c>
      <c r="BY11" t="s">
        <v>282</v>
      </c>
      <c r="BZ11" s="38"/>
      <c r="CA11" s="38"/>
      <c r="CB11" s="38"/>
      <c r="CC11" s="38"/>
      <c r="CD11" s="38"/>
      <c r="CE11" s="38"/>
      <c r="CF11" s="38"/>
      <c r="CG11" s="38"/>
      <c r="CH11" s="38"/>
      <c r="CI11" t="s">
        <v>137</v>
      </c>
      <c r="CJ11" t="s">
        <v>137</v>
      </c>
      <c r="CK11" t="s">
        <v>137</v>
      </c>
      <c r="CL11" t="s">
        <v>137</v>
      </c>
      <c r="CM11" s="38"/>
      <c r="CN11" t="s">
        <v>278</v>
      </c>
      <c r="CO11" t="s">
        <v>281</v>
      </c>
      <c r="CP11" t="s">
        <v>282</v>
      </c>
      <c r="CQ11" s="38"/>
      <c r="CR11" s="38"/>
      <c r="CS11" s="38"/>
      <c r="CT11" s="38"/>
      <c r="CU11" s="38"/>
      <c r="CV11" s="38"/>
      <c r="CW11" s="38"/>
      <c r="CX11" s="38"/>
      <c r="CY11" s="38"/>
      <c r="CZ11" t="s">
        <v>137</v>
      </c>
      <c r="DA11" t="s">
        <v>137</v>
      </c>
      <c r="DB11" t="s">
        <v>137</v>
      </c>
      <c r="DC11" t="s">
        <v>137</v>
      </c>
      <c r="DD11" s="38"/>
      <c r="DE11" t="s">
        <v>278</v>
      </c>
      <c r="DF11" t="s">
        <v>281</v>
      </c>
      <c r="DG11" t="s">
        <v>282</v>
      </c>
      <c r="DH11" s="38"/>
      <c r="DI11" s="38"/>
      <c r="DJ11" s="38"/>
      <c r="DK11" s="38"/>
      <c r="DL11" s="38"/>
      <c r="DM11" s="38"/>
      <c r="DN11" s="38"/>
      <c r="DO11" s="38"/>
      <c r="DP11" s="38"/>
      <c r="DQ11" t="s">
        <v>137</v>
      </c>
      <c r="DR11" t="s">
        <v>137</v>
      </c>
      <c r="DS11" t="s">
        <v>137</v>
      </c>
      <c r="DT11" t="s">
        <v>137</v>
      </c>
      <c r="DU11" s="38"/>
      <c r="DV11" t="s">
        <v>278</v>
      </c>
      <c r="DW11" t="s">
        <v>281</v>
      </c>
      <c r="DX11" t="s">
        <v>282</v>
      </c>
      <c r="DY11" s="38"/>
      <c r="DZ11" s="38"/>
      <c r="EA11" s="38"/>
      <c r="EB11" s="38"/>
      <c r="EC11" s="38"/>
      <c r="ED11" s="38"/>
      <c r="EE11" s="38"/>
      <c r="EF11" s="38"/>
      <c r="EG11" s="38"/>
      <c r="EH11" t="s">
        <v>137</v>
      </c>
      <c r="EI11" t="s">
        <v>137</v>
      </c>
      <c r="EJ11" t="s">
        <v>137</v>
      </c>
      <c r="EK11" t="s">
        <v>137</v>
      </c>
      <c r="EL11" s="38"/>
      <c r="EM11" t="s">
        <v>278</v>
      </c>
      <c r="EN11" t="s">
        <v>281</v>
      </c>
      <c r="EO11" t="s">
        <v>282</v>
      </c>
      <c r="EP11" s="38"/>
      <c r="EQ11" s="38"/>
      <c r="ER11" s="38"/>
      <c r="ES11" s="38"/>
      <c r="ET11" s="38"/>
      <c r="EU11" s="38"/>
      <c r="EV11" s="38"/>
      <c r="EW11" s="38"/>
      <c r="EX11" s="38"/>
      <c r="EY11" t="s">
        <v>137</v>
      </c>
      <c r="EZ11" t="s">
        <v>137</v>
      </c>
      <c r="FA11" t="s">
        <v>137</v>
      </c>
      <c r="FB11" t="s">
        <v>137</v>
      </c>
      <c r="FC11" s="38"/>
      <c r="FD11" t="s">
        <v>278</v>
      </c>
      <c r="FE11" t="s">
        <v>281</v>
      </c>
      <c r="FF11" t="s">
        <v>282</v>
      </c>
      <c r="FG11" s="38"/>
      <c r="FH11" s="38"/>
      <c r="FI11" s="38"/>
      <c r="FJ11" s="38"/>
      <c r="FK11" s="38"/>
      <c r="FL11" s="38"/>
      <c r="FM11" s="38"/>
      <c r="FN11" s="38"/>
      <c r="FO11" s="38"/>
      <c r="FP11" t="s">
        <v>137</v>
      </c>
      <c r="FQ11" t="s">
        <v>137</v>
      </c>
      <c r="FR11" t="s">
        <v>137</v>
      </c>
      <c r="FS11" t="s">
        <v>137</v>
      </c>
      <c r="FT11" s="38"/>
      <c r="FU11" t="s">
        <v>278</v>
      </c>
      <c r="FV11" t="s">
        <v>281</v>
      </c>
      <c r="FW11" t="s">
        <v>282</v>
      </c>
      <c r="FX11" s="38"/>
      <c r="FY11" s="38"/>
      <c r="FZ11" s="38"/>
      <c r="GA11" s="38"/>
      <c r="GB11" s="38"/>
      <c r="GC11" s="38"/>
      <c r="GD11" s="38"/>
      <c r="GE11" s="38"/>
      <c r="GF11" s="38"/>
      <c r="GG11" t="s">
        <v>137</v>
      </c>
      <c r="GH11" t="s">
        <v>137</v>
      </c>
      <c r="GI11" t="s">
        <v>137</v>
      </c>
      <c r="GJ11" t="s">
        <v>137</v>
      </c>
      <c r="GK11" s="38"/>
      <c r="GL11" t="s">
        <v>278</v>
      </c>
      <c r="GM11" t="s">
        <v>281</v>
      </c>
      <c r="GN11" t="s">
        <v>282</v>
      </c>
      <c r="GO11" s="38"/>
      <c r="GP11" s="38"/>
      <c r="GQ11" s="38"/>
      <c r="GR11" s="38"/>
      <c r="GS11" s="38"/>
      <c r="GT11" s="38"/>
      <c r="GU11" s="38"/>
      <c r="GV11" s="38"/>
      <c r="GW11" s="38"/>
      <c r="GX11" t="s">
        <v>137</v>
      </c>
      <c r="GY11" t="s">
        <v>137</v>
      </c>
      <c r="GZ11" t="s">
        <v>137</v>
      </c>
      <c r="HA11" t="s">
        <v>137</v>
      </c>
      <c r="HB11" s="38"/>
      <c r="HC11" t="s">
        <v>278</v>
      </c>
      <c r="HD11" t="s">
        <v>281</v>
      </c>
      <c r="HE11" t="s">
        <v>282</v>
      </c>
      <c r="HF11" s="38"/>
      <c r="HG11" s="38"/>
      <c r="HH11" s="38"/>
      <c r="HI11" s="38"/>
      <c r="HJ11" s="38"/>
      <c r="HK11" s="38"/>
      <c r="HL11" s="38"/>
      <c r="HM11" s="38"/>
      <c r="HN11" s="38"/>
      <c r="HO11" t="s">
        <v>137</v>
      </c>
      <c r="HP11" t="s">
        <v>137</v>
      </c>
      <c r="HQ11" t="s">
        <v>137</v>
      </c>
      <c r="HR11" t="s">
        <v>137</v>
      </c>
      <c r="HS11" s="38"/>
    </row>
    <row r="12" spans="1:227" ht="20.149999999999999" customHeight="1" x14ac:dyDescent="0.35">
      <c r="D12" t="s">
        <v>352</v>
      </c>
    </row>
    <row r="13" spans="1:227" ht="25" customHeight="1" x14ac:dyDescent="0.35">
      <c r="A13" t="s">
        <v>144</v>
      </c>
      <c r="D13" t="s">
        <v>144</v>
      </c>
      <c r="E13" s="38" t="str">
        <f>'Справочник ГТП'!C3</f>
        <v/>
      </c>
      <c r="F13" t="e">
        <f ca="1">G13+J13+K13+L13</f>
        <v>#NAME?</v>
      </c>
      <c r="G13" t="e">
        <f ca="1">H13+I13</f>
        <v>#NAME?</v>
      </c>
      <c r="H13" t="e">
        <f ca="1">SUM(H14:H15)</f>
        <v>#NAME?</v>
      </c>
      <c r="I13" t="e">
        <f ca="1">SUM(I14:I15)</f>
        <v>#NAME?</v>
      </c>
      <c r="J13" t="e">
        <f ca="1">SUM(J14:J15)</f>
        <v>#NAME?</v>
      </c>
      <c r="K13" t="e">
        <f ca="1">SUM(K14:K15)</f>
        <v>#NAME?</v>
      </c>
      <c r="L13" t="e">
        <f ca="1">SUM(L14:L15)</f>
        <v>#NAME?</v>
      </c>
      <c r="N13" s="12" t="e">
        <f ca="1">Q13-F13</f>
        <v>#NAME?</v>
      </c>
      <c r="Q13" s="12" t="e">
        <f ca="1">SUM(Q14:Q15)</f>
        <v>#NAME?</v>
      </c>
      <c r="S13" t="e">
        <f ca="1">SUM(S14:S15)</f>
        <v>#NAME?</v>
      </c>
      <c r="T13" t="e">
        <f ca="1">SUM(T14:T15)</f>
        <v>#NAME?</v>
      </c>
      <c r="U13" t="e">
        <f ca="1">SUM(U14:U15)</f>
        <v>#NAME?</v>
      </c>
      <c r="V13" t="e">
        <f ca="1">SUM(V14:V15)</f>
        <v>#NAME?</v>
      </c>
      <c r="W13" t="e">
        <f ca="1">X13+AA13+AB13+AC13</f>
        <v>#NAME?</v>
      </c>
      <c r="X13" t="e">
        <f ca="1">Y13+Z13</f>
        <v>#NAME?</v>
      </c>
      <c r="Y13" t="e">
        <f ca="1">SUM(Y14:Y15)</f>
        <v>#NAME?</v>
      </c>
      <c r="Z13" t="e">
        <f ca="1">SUM(Z14:Z15)</f>
        <v>#NAME?</v>
      </c>
      <c r="AA13" t="e">
        <f ca="1">SUM(AA14:AA15)</f>
        <v>#NAME?</v>
      </c>
      <c r="AB13" t="e">
        <f ca="1">SUM(AB14:AB15)</f>
        <v>#NAME?</v>
      </c>
      <c r="AC13" t="e">
        <f ca="1">SUM(AC14:AC15)</f>
        <v>#NAME?</v>
      </c>
      <c r="AE13" s="12" t="e">
        <f ca="1">AH13-W13</f>
        <v>#NAME?</v>
      </c>
      <c r="AH13" s="12" t="e">
        <f ca="1">SUM(AH14:AH15)</f>
        <v>#NAME?</v>
      </c>
      <c r="AJ13" t="e">
        <f ca="1">SUM(AJ14:AJ15)</f>
        <v>#NAME?</v>
      </c>
      <c r="AK13" t="e">
        <f ca="1">SUM(AK14:AK15)</f>
        <v>#NAME?</v>
      </c>
      <c r="AL13" t="e">
        <f ca="1">SUM(AL14:AL15)</f>
        <v>#NAME?</v>
      </c>
      <c r="AM13" t="e">
        <f ca="1">SUM(AM14:AM15)</f>
        <v>#NAME?</v>
      </c>
      <c r="AN13" t="e">
        <f ca="1">AO13+AR13+AS13+AT13</f>
        <v>#NAME?</v>
      </c>
      <c r="AO13" t="e">
        <f ca="1">AP13+AQ13</f>
        <v>#NAME?</v>
      </c>
      <c r="AP13" t="e">
        <f ca="1">SUM(AP14:AP15)</f>
        <v>#NAME?</v>
      </c>
      <c r="AQ13" t="e">
        <f ca="1">SUM(AQ14:AQ15)</f>
        <v>#NAME?</v>
      </c>
      <c r="AR13" t="e">
        <f ca="1">SUM(AR14:AR15)</f>
        <v>#NAME?</v>
      </c>
      <c r="AS13" t="e">
        <f ca="1">SUM(AS14:AS15)</f>
        <v>#NAME?</v>
      </c>
      <c r="AT13" t="e">
        <f ca="1">SUM(AT14:AT15)</f>
        <v>#NAME?</v>
      </c>
      <c r="AV13" s="12" t="e">
        <f ca="1">AY13-AN13</f>
        <v>#NAME?</v>
      </c>
      <c r="AY13" s="12" t="e">
        <f ca="1">SUM(AY14:AY15)</f>
        <v>#NAME?</v>
      </c>
      <c r="BA13" t="e">
        <f ca="1">SUM(BA14:BA15)</f>
        <v>#NAME?</v>
      </c>
      <c r="BB13" t="e">
        <f ca="1">SUM(BB14:BB15)</f>
        <v>#NAME?</v>
      </c>
      <c r="BC13" t="e">
        <f ca="1">SUM(BC14:BC15)</f>
        <v>#NAME?</v>
      </c>
      <c r="BD13" t="e">
        <f ca="1">SUM(BD14:BD15)</f>
        <v>#NAME?</v>
      </c>
      <c r="BE13" t="e">
        <f ca="1">BF13+BI13+BJ13+BK13</f>
        <v>#NAME?</v>
      </c>
      <c r="BF13" t="e">
        <f ca="1">BG13+BH13</f>
        <v>#NAME?</v>
      </c>
      <c r="BG13" t="e">
        <f ca="1">SUM(BG14:BG15)</f>
        <v>#NAME?</v>
      </c>
      <c r="BH13" t="e">
        <f ca="1">SUM(BH14:BH15)</f>
        <v>#NAME?</v>
      </c>
      <c r="BI13" t="e">
        <f ca="1">SUM(BI14:BI15)</f>
        <v>#NAME?</v>
      </c>
      <c r="BJ13" t="e">
        <f ca="1">SUM(BJ14:BJ15)</f>
        <v>#NAME?</v>
      </c>
      <c r="BK13" t="e">
        <f ca="1">SUM(BK14:BK15)</f>
        <v>#NAME?</v>
      </c>
      <c r="BM13" s="12" t="e">
        <f ca="1">BP13-BE13</f>
        <v>#NAME?</v>
      </c>
      <c r="BP13" s="12" t="e">
        <f ca="1">SUM(BP14:BP15)</f>
        <v>#NAME?</v>
      </c>
      <c r="BR13" t="e">
        <f ca="1">SUM(BR14:BR15)</f>
        <v>#NAME?</v>
      </c>
      <c r="BS13" t="e">
        <f ca="1">SUM(BS14:BS15)</f>
        <v>#NAME?</v>
      </c>
      <c r="BT13" t="e">
        <f ca="1">SUM(BT14:BT15)</f>
        <v>#NAME?</v>
      </c>
      <c r="BU13" t="e">
        <f ca="1">SUM(BU14:BU15)</f>
        <v>#NAME?</v>
      </c>
      <c r="BV13" s="12" t="e">
        <f ca="1">BW13+BZ13+CA13+CB13</f>
        <v>#NAME?</v>
      </c>
      <c r="BW13" t="e">
        <f ca="1">BX13+BY13</f>
        <v>#NAME?</v>
      </c>
      <c r="BX13" t="e">
        <f ca="1">SUM(BX14:BX15)</f>
        <v>#NAME?</v>
      </c>
      <c r="BY13" t="e">
        <f ca="1">SUM(BY14:BY15)</f>
        <v>#NAME?</v>
      </c>
      <c r="BZ13" s="12" t="e">
        <f ca="1">SUM(BZ14:BZ15)</f>
        <v>#NAME?</v>
      </c>
      <c r="CA13" t="e">
        <f ca="1">SUM(CA14:CA15)</f>
        <v>#NAME?</v>
      </c>
      <c r="CB13" t="e">
        <f ca="1">SUM(CB14:CB15)</f>
        <v>#NAME?</v>
      </c>
      <c r="CD13" s="12" t="e">
        <f ca="1">CG13-BV13</f>
        <v>#NAME?</v>
      </c>
      <c r="CG13" s="12" t="e">
        <f ca="1">SUM(CG14:CG15)</f>
        <v>#NAME?</v>
      </c>
      <c r="CI13" t="e">
        <f ca="1">SUM(CI14:CI15)</f>
        <v>#NAME?</v>
      </c>
      <c r="CJ13" t="e">
        <f ca="1">SUM(CJ14:CJ15)</f>
        <v>#NAME?</v>
      </c>
      <c r="CK13" t="e">
        <f ca="1">SUM(CK14:CK15)</f>
        <v>#NAME?</v>
      </c>
      <c r="CL13" t="e">
        <f ca="1">SUM(CL14:CL15)</f>
        <v>#NAME?</v>
      </c>
      <c r="CM13" s="12" t="e">
        <f ca="1">CN13+CQ13+CR13+CS13</f>
        <v>#NAME?</v>
      </c>
      <c r="CN13" t="e">
        <f ca="1">CO13+CP13</f>
        <v>#NAME?</v>
      </c>
      <c r="CO13" t="e">
        <f ca="1">SUM(CO14:CO15)</f>
        <v>#NAME?</v>
      </c>
      <c r="CP13" t="e">
        <f ca="1">SUM(CP14:CP15)</f>
        <v>#NAME?</v>
      </c>
      <c r="CQ13" s="12" t="e">
        <f ca="1">SUM(CQ14:CQ15)</f>
        <v>#NAME?</v>
      </c>
      <c r="CR13" t="e">
        <f ca="1">SUM(CR14:CR15)</f>
        <v>#NAME?</v>
      </c>
      <c r="CS13" t="e">
        <f ca="1">SUM(CS14:CS15)</f>
        <v>#NAME?</v>
      </c>
      <c r="CU13" s="12" t="e">
        <f ca="1">CX13-CM13</f>
        <v>#NAME?</v>
      </c>
      <c r="CX13" s="12" t="e">
        <f ca="1">SUM(CX14:CX15)</f>
        <v>#NAME?</v>
      </c>
      <c r="CZ13" t="e">
        <f ca="1">SUM(CZ14:CZ15)</f>
        <v>#NAME?</v>
      </c>
      <c r="DA13" t="e">
        <f ca="1">SUM(DA14:DA15)</f>
        <v>#NAME?</v>
      </c>
      <c r="DB13" t="e">
        <f ca="1">SUM(DB14:DB15)</f>
        <v>#NAME?</v>
      </c>
      <c r="DC13" t="e">
        <f ca="1">SUM(DC14:DC15)</f>
        <v>#NAME?</v>
      </c>
      <c r="DD13" t="e">
        <f ca="1">DE13+DH13+DI13+DJ13</f>
        <v>#NAME?</v>
      </c>
      <c r="DE13" t="e">
        <f ca="1">DF13+DG13</f>
        <v>#NAME?</v>
      </c>
      <c r="DF13" t="e">
        <f ca="1">SUM(DF14:DF15)</f>
        <v>#NAME?</v>
      </c>
      <c r="DG13" t="e">
        <f ca="1">SUM(DG14:DG15)</f>
        <v>#NAME?</v>
      </c>
      <c r="DH13" t="e">
        <f ca="1">SUM(DH14:DH15)</f>
        <v>#NAME?</v>
      </c>
      <c r="DI13" t="e">
        <f ca="1">SUM(DI14:DI15)</f>
        <v>#NAME?</v>
      </c>
      <c r="DJ13" t="e">
        <f ca="1">SUM(DJ14:DJ15)</f>
        <v>#NAME?</v>
      </c>
      <c r="DL13" s="12" t="e">
        <f ca="1">DO13-DD13</f>
        <v>#NAME?</v>
      </c>
      <c r="DO13" s="12" t="e">
        <f ca="1">SUM(DO14:DO15)</f>
        <v>#NAME?</v>
      </c>
      <c r="DQ13" t="e">
        <f ca="1">SUM(DQ14:DQ15)</f>
        <v>#NAME?</v>
      </c>
      <c r="DR13" t="e">
        <f ca="1">SUM(DR14:DR15)</f>
        <v>#NAME?</v>
      </c>
      <c r="DS13" t="e">
        <f ca="1">SUM(DS14:DS15)</f>
        <v>#NAME?</v>
      </c>
      <c r="DT13" t="e">
        <f ca="1">SUM(DT14:DT15)</f>
        <v>#NAME?</v>
      </c>
      <c r="DU13" t="e">
        <f ca="1">DV13+DY13+DZ13+EA13</f>
        <v>#NAME?</v>
      </c>
      <c r="DV13" t="e">
        <f ca="1">DW13+DX13</f>
        <v>#NAME?</v>
      </c>
      <c r="DW13" t="e">
        <f ca="1">SUM(DW14:DW15)</f>
        <v>#NAME?</v>
      </c>
      <c r="DX13" t="e">
        <f ca="1">SUM(DX14:DX15)</f>
        <v>#NAME?</v>
      </c>
      <c r="DY13" t="e">
        <f ca="1">SUM(DY14:DY15)</f>
        <v>#NAME?</v>
      </c>
      <c r="DZ13" t="e">
        <f ca="1">SUM(DZ14:DZ15)</f>
        <v>#NAME?</v>
      </c>
      <c r="EA13" t="e">
        <f ca="1">SUM(EA14:EA15)</f>
        <v>#NAME?</v>
      </c>
      <c r="EC13" s="12" t="e">
        <f ca="1">EF13-DU13</f>
        <v>#NAME?</v>
      </c>
      <c r="ED13" s="12"/>
      <c r="EF13" s="12" t="e">
        <f ca="1">SUM(EF14:EF15)</f>
        <v>#NAME?</v>
      </c>
      <c r="EH13" t="e">
        <f ca="1">SUM(EH14:EH15)</f>
        <v>#NAME?</v>
      </c>
      <c r="EI13" t="e">
        <f ca="1">SUM(EI14:EI15)</f>
        <v>#NAME?</v>
      </c>
      <c r="EJ13" t="e">
        <f ca="1">SUM(EJ14:EJ15)</f>
        <v>#NAME?</v>
      </c>
      <c r="EK13" t="e">
        <f ca="1">SUM(EK14:EK15)</f>
        <v>#NAME?</v>
      </c>
      <c r="EL13" t="e">
        <f ca="1">EM13+EP13+EQ13+ER13</f>
        <v>#NAME?</v>
      </c>
      <c r="EM13" t="e">
        <f ca="1">EN13+EO13</f>
        <v>#NAME?</v>
      </c>
      <c r="EN13" t="e">
        <f ca="1">SUM(EN14:EN15)</f>
        <v>#NAME?</v>
      </c>
      <c r="EO13" t="e">
        <f ca="1">SUM(EO14:EO15)</f>
        <v>#NAME?</v>
      </c>
      <c r="EP13" t="e">
        <f ca="1">SUM(EP14:EP15)</f>
        <v>#NAME?</v>
      </c>
      <c r="EQ13" t="e">
        <f ca="1">SUM(EQ14:EQ15)</f>
        <v>#NAME?</v>
      </c>
      <c r="ER13" t="e">
        <f ca="1">SUM(ER14:ER15)</f>
        <v>#NAME?</v>
      </c>
      <c r="ET13" s="12" t="e">
        <f ca="1">EW13-EL13</f>
        <v>#NAME?</v>
      </c>
      <c r="EW13" s="12" t="e">
        <f ca="1">SUM(EW14:EW15)</f>
        <v>#NAME?</v>
      </c>
      <c r="EY13" t="e">
        <f ca="1">SUM(EY14:EY15)</f>
        <v>#NAME?</v>
      </c>
      <c r="EZ13" t="e">
        <f ca="1">SUM(EZ14:EZ15)</f>
        <v>#NAME?</v>
      </c>
      <c r="FA13" t="e">
        <f ca="1">SUM(FA14:FA15)</f>
        <v>#NAME?</v>
      </c>
      <c r="FB13" t="e">
        <f ca="1">SUM(FB14:FB15)</f>
        <v>#NAME?</v>
      </c>
      <c r="FC13" t="e">
        <f ca="1">FD13+FG13+FH13+FI13</f>
        <v>#NAME?</v>
      </c>
      <c r="FD13" t="e">
        <f ca="1">FE13+FF13</f>
        <v>#NAME?</v>
      </c>
      <c r="FE13" t="e">
        <f ca="1">SUM(FE14:FE15)</f>
        <v>#NAME?</v>
      </c>
      <c r="FF13" t="e">
        <f ca="1">SUM(FF14:FF15)</f>
        <v>#NAME?</v>
      </c>
      <c r="FG13" t="e">
        <f ca="1">SUM(FG14:FG15)</f>
        <v>#NAME?</v>
      </c>
      <c r="FH13" t="e">
        <f ca="1">SUM(FH14:FH15)</f>
        <v>#NAME?</v>
      </c>
      <c r="FI13" t="e">
        <f ca="1">SUM(FI14:FI15)</f>
        <v>#NAME?</v>
      </c>
      <c r="FK13" s="12" t="e">
        <f ca="1">FN13-FC13</f>
        <v>#NAME?</v>
      </c>
      <c r="FN13" s="12" t="e">
        <f ca="1">SUM(FN14:FN15)</f>
        <v>#NAME?</v>
      </c>
      <c r="FP13" t="e">
        <f ca="1">SUM(FP14:FP15)</f>
        <v>#NAME?</v>
      </c>
      <c r="FQ13" t="e">
        <f ca="1">SUM(FQ14:FQ15)</f>
        <v>#NAME?</v>
      </c>
      <c r="FR13" t="e">
        <f ca="1">SUM(FR14:FR15)</f>
        <v>#NAME?</v>
      </c>
      <c r="FS13" t="e">
        <f ca="1">SUM(FS14:FS15)</f>
        <v>#NAME?</v>
      </c>
      <c r="FT13" t="e">
        <f ca="1">FU13+FX13+FY13+FZ13</f>
        <v>#NAME?</v>
      </c>
      <c r="FU13" t="e">
        <f ca="1">FV13+FW13</f>
        <v>#NAME?</v>
      </c>
      <c r="FV13" t="e">
        <f ca="1">SUM(FV14:FV15)</f>
        <v>#NAME?</v>
      </c>
      <c r="FW13" t="e">
        <f ca="1">SUM(FW14:FW15)</f>
        <v>#NAME?</v>
      </c>
      <c r="FX13" t="e">
        <f ca="1">SUM(FX14:FX15)</f>
        <v>#NAME?</v>
      </c>
      <c r="FY13" t="e">
        <f ca="1">SUM(FY14:FY15)</f>
        <v>#NAME?</v>
      </c>
      <c r="FZ13" t="e">
        <f ca="1">SUM(FZ14:FZ15)</f>
        <v>#NAME?</v>
      </c>
      <c r="GB13" s="12" t="e">
        <f ca="1">GE13-FT13</f>
        <v>#NAME?</v>
      </c>
      <c r="GE13" s="12" t="e">
        <f ca="1">SUM(GE14:GE15)</f>
        <v>#NAME?</v>
      </c>
      <c r="GG13" t="e">
        <f ca="1">SUM(GG14:GG15)</f>
        <v>#NAME?</v>
      </c>
      <c r="GH13" t="e">
        <f ca="1">SUM(GH14:GH15)</f>
        <v>#NAME?</v>
      </c>
      <c r="GI13" t="e">
        <f ca="1">SUM(GI14:GI15)</f>
        <v>#NAME?</v>
      </c>
      <c r="GJ13" t="e">
        <f ca="1">SUM(GJ14:GJ15)</f>
        <v>#NAME?</v>
      </c>
      <c r="GK13" t="e">
        <f ca="1">GL13+GO13+GP13+GQ13</f>
        <v>#NAME?</v>
      </c>
      <c r="GL13" t="e">
        <f ca="1">GM13+GN13</f>
        <v>#NAME?</v>
      </c>
      <c r="GM13" t="e">
        <f ca="1">SUM(GM14:GM15)</f>
        <v>#NAME?</v>
      </c>
      <c r="GN13" t="e">
        <f ca="1">SUM(GN14:GN15)</f>
        <v>#NAME?</v>
      </c>
      <c r="GO13" t="e">
        <f ca="1">SUM(GO14:GO15)</f>
        <v>#NAME?</v>
      </c>
      <c r="GP13" t="e">
        <f ca="1">SUM(GP14:GP15)</f>
        <v>#NAME?</v>
      </c>
      <c r="GQ13" t="e">
        <f ca="1">SUM(GQ14:GQ15)</f>
        <v>#NAME?</v>
      </c>
      <c r="GS13" s="12" t="e">
        <f ca="1">GV13-GK13</f>
        <v>#NAME?</v>
      </c>
      <c r="GV13" s="12" t="e">
        <f ca="1">SUM(GV14:GV15)</f>
        <v>#NAME?</v>
      </c>
      <c r="GX13" t="e">
        <f ca="1">SUM(GX14:GX15)</f>
        <v>#NAME?</v>
      </c>
      <c r="GY13" t="e">
        <f ca="1">SUM(GY14:GY15)</f>
        <v>#NAME?</v>
      </c>
      <c r="GZ13" t="e">
        <f ca="1">SUM(GZ14:GZ15)</f>
        <v>#NAME?</v>
      </c>
      <c r="HA13" t="e">
        <f ca="1">SUM(HA14:HA15)</f>
        <v>#NAME?</v>
      </c>
      <c r="HB13" t="e">
        <f ca="1">HC13+HF13+HG13+HH13</f>
        <v>#NAME?</v>
      </c>
      <c r="HC13" t="e">
        <f ca="1">HD13+HE13</f>
        <v>#NAME?</v>
      </c>
      <c r="HD13" t="e">
        <f ca="1">SUM(H13,Y13,AP13,BG13,BX13,CO13,DF13,DW13,EN13,FE13,FV13,GM13)</f>
        <v>#NAME?</v>
      </c>
      <c r="HE13" t="e">
        <f ca="1">SUM(I13,Z13,AQ13,BH13,BY13,CP13,DG13,DX13,EO13,FF13,FW13,GN13)</f>
        <v>#NAME?</v>
      </c>
      <c r="HF13" t="e">
        <f ca="1">SUM(J13,AA13,AR13,BI13,BZ13,CQ13,DH13,DY13,EP13,FG13,FX13,GO13)</f>
        <v>#NAME?</v>
      </c>
      <c r="HG13" t="e">
        <f ca="1">SUM(K13,AB13,AS13,BJ13,CA13,CR13,DI13,DZ13,EQ13,FH13,FY13,GP13)</f>
        <v>#NAME?</v>
      </c>
      <c r="HH13" t="e">
        <f ca="1">SUM(L13,AC13,AT13,BK13,CB13,CS13,DJ13,EA13,ER13,FI13,FZ13,GQ13)</f>
        <v>#NAME?</v>
      </c>
      <c r="HJ13" s="12" t="e">
        <f ca="1">HM13-HB13</f>
        <v>#NAME?</v>
      </c>
      <c r="HM13" s="12" t="e">
        <f ca="1">SUM(Q13,AH13,AY13,BP13,CG13,CX13,DO13,EF13,EW13,FN13,GE13,GV13)</f>
        <v>#NAME?</v>
      </c>
      <c r="HO13" t="e">
        <f ca="1">SUM(HO14:HO15)</f>
        <v>#NAME?</v>
      </c>
      <c r="HP13" t="e">
        <f ca="1">SUM(HP14:HP15)</f>
        <v>#NAME?</v>
      </c>
      <c r="HQ13" t="e">
        <f ca="1">SUM(HQ14:HQ15)</f>
        <v>#NAME?</v>
      </c>
      <c r="HR13" t="e">
        <f ca="1">SUM(HR14:HR15)</f>
        <v>#NAME?</v>
      </c>
    </row>
    <row r="14" spans="1:227" ht="25" customHeight="1" x14ac:dyDescent="0.35">
      <c r="A14" t="s">
        <v>283</v>
      </c>
      <c r="D14" t="s">
        <v>283</v>
      </c>
      <c r="E14" s="38"/>
      <c r="F14" t="e">
        <f ca="1">G14+J14+K14+L14</f>
        <v>#NAME?</v>
      </c>
      <c r="G14">
        <f>H14+I14</f>
        <v>0</v>
      </c>
      <c r="K14" t="e">
        <f ca="1">IF($A$2&lt;&gt;1,0,Январь!$J$22)</f>
        <v>#NAME?</v>
      </c>
      <c r="L14" t="e">
        <f ca="1">IF($A$2&lt;&gt;2,0,Январь!$J$22)</f>
        <v>#NAME?</v>
      </c>
      <c r="N14" s="12" t="e">
        <f ca="1">Q14-F14</f>
        <v>#NAME?</v>
      </c>
      <c r="Q14" s="12" t="e">
        <f ca="1">IF($A$2&lt;3,Январь!$J$38,0)</f>
        <v>#NAME?</v>
      </c>
      <c r="S14" t="e">
        <f ca="1">IF($A$2&lt;3,Январь!$J$51,0)</f>
        <v>#NAME?</v>
      </c>
      <c r="T14" t="e">
        <f ca="1">IF($A$2&lt;3,Январь!$J$52,0)</f>
        <v>#NAME?</v>
      </c>
      <c r="U14" t="e">
        <f ca="1">IF($A$2&lt;3,Январь!$J$54,0)</f>
        <v>#NAME?</v>
      </c>
      <c r="V14" t="e">
        <f ca="1">IF($A$2&lt;3,Январь!$J$55,0)</f>
        <v>#NAME?</v>
      </c>
      <c r="W14" t="e">
        <f ca="1">X14+AA14+AB14+AC14</f>
        <v>#NAME?</v>
      </c>
      <c r="X14">
        <f>Y14+Z14</f>
        <v>0</v>
      </c>
      <c r="AB14" t="e">
        <f ca="1">IF($A$2&lt;&gt;1,0,Февраль!$J$22)</f>
        <v>#NAME?</v>
      </c>
      <c r="AC14" t="e">
        <f ca="1">IF($A$2&lt;&gt;2,0,Февраль!$J$22)</f>
        <v>#NAME?</v>
      </c>
      <c r="AE14" s="12" t="e">
        <f ca="1">AH14-W14</f>
        <v>#NAME?</v>
      </c>
      <c r="AH14" s="12" t="e">
        <f ca="1">IF($A$2&lt;3,Февраль!$J$38,0)</f>
        <v>#NAME?</v>
      </c>
      <c r="AJ14" t="e">
        <f ca="1">IF($A$2&lt;3,Февраль!$J$51,0)</f>
        <v>#NAME?</v>
      </c>
      <c r="AK14" t="e">
        <f ca="1">IF($A$2&lt;3,Февраль!$J$52,0)</f>
        <v>#NAME?</v>
      </c>
      <c r="AL14" t="e">
        <f ca="1">IF($A$2&lt;3,Февраль!$J$54,0)</f>
        <v>#NAME?</v>
      </c>
      <c r="AM14" t="e">
        <f ca="1">IF($A$2&lt;3,Февраль!$J$55,0)</f>
        <v>#NAME?</v>
      </c>
      <c r="AN14" t="e">
        <f ca="1">AO14+AR14+AS14+AT14</f>
        <v>#NAME?</v>
      </c>
      <c r="AO14">
        <f>AP14+AQ14</f>
        <v>0</v>
      </c>
      <c r="AS14" t="e">
        <f ca="1">IF($A$2&lt;&gt;1,0,Март!$J$22)</f>
        <v>#NAME?</v>
      </c>
      <c r="AT14" t="e">
        <f ca="1">IF($A$2&lt;&gt;2,0,Март!$J$22)</f>
        <v>#NAME?</v>
      </c>
      <c r="AV14" s="12" t="e">
        <f ca="1">AY14-AN14</f>
        <v>#NAME?</v>
      </c>
      <c r="AY14" s="12" t="e">
        <f ca="1">IF($A$2&lt;3,Март!$J$38,0)</f>
        <v>#NAME?</v>
      </c>
      <c r="BA14" t="e">
        <f ca="1">IF($A$2&lt;3,Март!$J$51,0)</f>
        <v>#NAME?</v>
      </c>
      <c r="BB14" t="e">
        <f ca="1">IF($A$2&lt;3,Март!$J$52,0)</f>
        <v>#NAME?</v>
      </c>
      <c r="BC14" t="e">
        <f ca="1">IF($A$2&lt;3,Март!$J$54,0)</f>
        <v>#NAME?</v>
      </c>
      <c r="BD14" t="e">
        <f ca="1">IF($A$2&lt;3,Март!$J$55,0)</f>
        <v>#NAME?</v>
      </c>
      <c r="BE14" t="e">
        <f ca="1">BF14+BI14+BJ14+BK14</f>
        <v>#NAME?</v>
      </c>
      <c r="BF14">
        <f>BG14+BH14</f>
        <v>0</v>
      </c>
      <c r="BJ14" t="e">
        <f ca="1">IF($A$2&lt;&gt;1,0,Апрель!$J$22)</f>
        <v>#NAME?</v>
      </c>
      <c r="BK14" t="e">
        <f ca="1">IF($A$2&lt;&gt;2,0,Апрель!$J$22)</f>
        <v>#NAME?</v>
      </c>
      <c r="BM14" s="12" t="e">
        <f ca="1">BP14-BE14</f>
        <v>#NAME?</v>
      </c>
      <c r="BP14" s="12" t="e">
        <f ca="1">IF($A$2&lt;3,Апрель!$J$38,0)</f>
        <v>#NAME?</v>
      </c>
      <c r="BR14" t="e">
        <f ca="1">IF($A$2&lt;3,Апрель!$J$51,0)</f>
        <v>#NAME?</v>
      </c>
      <c r="BS14" t="e">
        <f ca="1">IF($A$2&lt;3,Апрель!$J$52,0)</f>
        <v>#NAME?</v>
      </c>
      <c r="BT14" t="e">
        <f ca="1">IF($A$2&lt;3,Апрель!$J$54,0)</f>
        <v>#NAME?</v>
      </c>
      <c r="BU14" t="e">
        <f ca="1">IF($A$2&lt;3,Апрель!$J$55,0)</f>
        <v>#NAME?</v>
      </c>
      <c r="BV14" s="12" t="e">
        <f ca="1">BW14+BZ14+CA14+CB14</f>
        <v>#NAME?</v>
      </c>
      <c r="BW14">
        <f>BX14+BY14</f>
        <v>0</v>
      </c>
      <c r="BZ14" s="12"/>
      <c r="CA14" t="e">
        <f ca="1">IF($A$2&lt;&gt;1,0,Май!$J$22)</f>
        <v>#NAME?</v>
      </c>
      <c r="CB14" t="e">
        <f ca="1">IF($A$2&lt;&gt;2,0,Май!$J$22)</f>
        <v>#NAME?</v>
      </c>
      <c r="CD14" s="12" t="e">
        <f ca="1">CG14-BV14</f>
        <v>#NAME?</v>
      </c>
      <c r="CG14" s="12" t="e">
        <f ca="1">IF($A$2&lt;3,Май!$J$38,0)</f>
        <v>#NAME?</v>
      </c>
      <c r="CI14" t="e">
        <f ca="1">IF($A$2&lt;3,Май!$J$51,0)</f>
        <v>#NAME?</v>
      </c>
      <c r="CJ14" t="e">
        <f ca="1">IF($A$2&lt;3,Май!$J$52,0)</f>
        <v>#NAME?</v>
      </c>
      <c r="CK14" t="e">
        <f ca="1">IF($A$2&lt;3,Май!$J$54,0)</f>
        <v>#NAME?</v>
      </c>
      <c r="CL14" t="e">
        <f ca="1">IF($A$2&lt;3,Май!$J$55,0)</f>
        <v>#NAME?</v>
      </c>
      <c r="CM14" s="12" t="e">
        <f ca="1">CN14+CQ14+CR14+CS14</f>
        <v>#NAME?</v>
      </c>
      <c r="CN14">
        <f>CO14+CP14</f>
        <v>0</v>
      </c>
      <c r="CQ14" s="12"/>
      <c r="CR14" t="e">
        <f ca="1">IF($A$2&lt;&gt;1,0,Июнь!$J$22)</f>
        <v>#NAME?</v>
      </c>
      <c r="CS14" t="e">
        <f ca="1">IF($A$2&lt;&gt;2,0,Июнь!$J$22)</f>
        <v>#NAME?</v>
      </c>
      <c r="CU14" s="12" t="e">
        <f ca="1">CX14-CM14</f>
        <v>#NAME?</v>
      </c>
      <c r="CX14" s="12" t="e">
        <f ca="1">IF($A$2&lt;3,Июнь!$J$38,0)</f>
        <v>#NAME?</v>
      </c>
      <c r="CZ14" t="e">
        <f ca="1">IF($A$2&lt;3,Июнь!$J$51,0)</f>
        <v>#NAME?</v>
      </c>
      <c r="DA14" t="e">
        <f ca="1">IF($A$2&lt;3,Июнь!$J$52,0)</f>
        <v>#NAME?</v>
      </c>
      <c r="DB14" t="e">
        <f ca="1">IF($A$2&lt;3,Июнь!$J$54,0)</f>
        <v>#NAME?</v>
      </c>
      <c r="DC14" t="e">
        <f ca="1">IF($A$2&lt;3,Июнь!$J$55,0)</f>
        <v>#NAME?</v>
      </c>
      <c r="DD14" t="e">
        <f ca="1">DE14+DH14+DI14+DJ14</f>
        <v>#NAME?</v>
      </c>
      <c r="DE14">
        <f>DF14+DG14</f>
        <v>0</v>
      </c>
      <c r="DI14" t="e">
        <f ca="1">IF($A$2&lt;&gt;1,0,Июль!$J$22)</f>
        <v>#NAME?</v>
      </c>
      <c r="DJ14" t="e">
        <f ca="1">IF($A$2&lt;&gt;2,0,Июль!$J$22)</f>
        <v>#NAME?</v>
      </c>
      <c r="DL14" s="12" t="e">
        <f ca="1">DO14-DD14</f>
        <v>#NAME?</v>
      </c>
      <c r="DO14" s="12" t="e">
        <f ca="1">IF($A$2&lt;3,Июль!$J$38,0)</f>
        <v>#NAME?</v>
      </c>
      <c r="DQ14" t="e">
        <f ca="1">IF($A$2&lt;3,Июль!$J$51,0)</f>
        <v>#NAME?</v>
      </c>
      <c r="DR14" t="e">
        <f ca="1">IF($A$2&lt;3,Июль!$J$52,0)</f>
        <v>#NAME?</v>
      </c>
      <c r="DS14" t="e">
        <f ca="1">IF($A$2&lt;3,Июль!$J$54,0)</f>
        <v>#NAME?</v>
      </c>
      <c r="DT14" t="e">
        <f ca="1">IF($A$2&lt;3,Июль!$J$55,0)</f>
        <v>#NAME?</v>
      </c>
      <c r="DU14" t="e">
        <f ca="1">DV14+DY14+DZ14+EA14</f>
        <v>#NAME?</v>
      </c>
      <c r="DV14">
        <f>DW14+DX14</f>
        <v>0</v>
      </c>
      <c r="DZ14" t="e">
        <f ca="1">IF($A$2&lt;&gt;1,0,Август!$J$22)</f>
        <v>#NAME?</v>
      </c>
      <c r="EA14" t="e">
        <f ca="1">IF($A$2&lt;&gt;2,0,Август!$J$22)</f>
        <v>#NAME?</v>
      </c>
      <c r="EC14" s="12" t="e">
        <f ca="1">EF14-DU14</f>
        <v>#NAME?</v>
      </c>
      <c r="ED14" s="12"/>
      <c r="EF14" s="12" t="e">
        <f ca="1">IF($A$2&lt;3,Август!$J$38,0)</f>
        <v>#NAME?</v>
      </c>
      <c r="EH14" t="e">
        <f ca="1">IF($A$2&lt;3,Август!$J$51,0)</f>
        <v>#NAME?</v>
      </c>
      <c r="EI14" t="e">
        <f ca="1">IF($A$2&lt;3,Август!$J$52,0)</f>
        <v>#NAME?</v>
      </c>
      <c r="EJ14" t="e">
        <f ca="1">IF($A$2&lt;3,Август!$J$54,0)</f>
        <v>#NAME?</v>
      </c>
      <c r="EK14" t="e">
        <f ca="1">IF($A$2&lt;3,Август!$J$55,0)</f>
        <v>#NAME?</v>
      </c>
      <c r="EL14" t="e">
        <f ca="1">EM14+EP14+EQ14+ER14</f>
        <v>#NAME?</v>
      </c>
      <c r="EM14">
        <f>EN14+EO14</f>
        <v>0</v>
      </c>
      <c r="EQ14" t="e">
        <f ca="1">IF($A$2&lt;&gt;1,0,Сентябрь!$J$22)</f>
        <v>#NAME?</v>
      </c>
      <c r="ER14" t="e">
        <f ca="1">IF($A$2&lt;&gt;2,0,Сентябрь!$J$22)</f>
        <v>#NAME?</v>
      </c>
      <c r="ET14" s="12" t="e">
        <f ca="1">EW14-EL14</f>
        <v>#NAME?</v>
      </c>
      <c r="EW14" s="12" t="e">
        <f ca="1">IF($A$2&lt;3,Сентябрь!$J$38,0)</f>
        <v>#NAME?</v>
      </c>
      <c r="EY14" t="e">
        <f ca="1">IF($A$2&lt;3,Сентябрь!$J$51,0)</f>
        <v>#NAME?</v>
      </c>
      <c r="EZ14" t="e">
        <f ca="1">IF($A$2&lt;3,Сентябрь!$J$52,0)</f>
        <v>#NAME?</v>
      </c>
      <c r="FA14" t="e">
        <f ca="1">IF($A$2&lt;3,Сентябрь!$J$54,0)</f>
        <v>#NAME?</v>
      </c>
      <c r="FB14" t="e">
        <f ca="1">IF($A$2&lt;3,Сентябрь!$J$55,0)</f>
        <v>#NAME?</v>
      </c>
      <c r="FC14" t="e">
        <f ca="1">FD14+FG14+FH14+FI14</f>
        <v>#NAME?</v>
      </c>
      <c r="FD14">
        <f>FE14+FF14</f>
        <v>0</v>
      </c>
      <c r="FH14" t="e">
        <f ca="1">IF($A$2&lt;&gt;1,0,Октябрь!$J$22)</f>
        <v>#NAME?</v>
      </c>
      <c r="FI14" t="e">
        <f ca="1">IF($A$2&lt;&gt;2,0,Октябрь!$J$22)</f>
        <v>#NAME?</v>
      </c>
      <c r="FK14" s="12" t="e">
        <f ca="1">FN14-FC14</f>
        <v>#NAME?</v>
      </c>
      <c r="FN14" s="12" t="e">
        <f ca="1">IF($A$2&lt;3,Октябрь!$J$38,0)</f>
        <v>#NAME?</v>
      </c>
      <c r="FP14" t="e">
        <f ca="1">IF($A$2&lt;3,Октябрь!$J$51,0)</f>
        <v>#NAME?</v>
      </c>
      <c r="FQ14" t="e">
        <f ca="1">IF($A$2&lt;3,Октябрь!$J$52,0)</f>
        <v>#NAME?</v>
      </c>
      <c r="FR14" t="e">
        <f ca="1">IF($A$2&lt;3,Октябрь!$J$54,0)</f>
        <v>#NAME?</v>
      </c>
      <c r="FS14" t="e">
        <f ca="1">IF($A$2&lt;3,Октябрь!$J$55,0)</f>
        <v>#NAME?</v>
      </c>
      <c r="FT14" t="e">
        <f ca="1">FU14+FX14+FY14+FZ14</f>
        <v>#NAME?</v>
      </c>
      <c r="FU14">
        <f>FV14+FW14</f>
        <v>0</v>
      </c>
      <c r="FY14" t="e">
        <f ca="1">IF($A$2&lt;&gt;1,0,Ноябрь!$J$22)</f>
        <v>#NAME?</v>
      </c>
      <c r="FZ14" t="e">
        <f ca="1">IF($A$2&lt;&gt;2,0,Ноябрь!$J$22)</f>
        <v>#NAME?</v>
      </c>
      <c r="GB14" s="12" t="e">
        <f ca="1">GE14-FT14</f>
        <v>#NAME?</v>
      </c>
      <c r="GE14" s="12" t="e">
        <f ca="1">IF($A$2&lt;3,Ноябрь!$J$38,0)</f>
        <v>#NAME?</v>
      </c>
      <c r="GG14" t="e">
        <f ca="1">IF($A$2&lt;3,Ноябрь!$J$51,0)</f>
        <v>#NAME?</v>
      </c>
      <c r="GH14" t="e">
        <f ca="1">IF($A$2&lt;3,Ноябрь!$J$52,0)</f>
        <v>#NAME?</v>
      </c>
      <c r="GI14" t="e">
        <f ca="1">IF($A$2&lt;3,Ноябрь!$J$54,0)</f>
        <v>#NAME?</v>
      </c>
      <c r="GJ14" t="e">
        <f ca="1">IF($A$2&lt;3,Ноябрь!$J$55,0)</f>
        <v>#NAME?</v>
      </c>
      <c r="GK14" t="e">
        <f ca="1">GL14+GO14+GP14+GQ14</f>
        <v>#NAME?</v>
      </c>
      <c r="GL14">
        <f>GM14+GN14</f>
        <v>0</v>
      </c>
      <c r="GP14" t="e">
        <f ca="1">IF($A$2&lt;&gt;1,0,Декабрь!$J$22)</f>
        <v>#NAME?</v>
      </c>
      <c r="GQ14" t="e">
        <f ca="1">IF($A$2&lt;&gt;2,0,Декабрь!$J$22)</f>
        <v>#NAME?</v>
      </c>
      <c r="GS14" s="12" t="e">
        <f ca="1">GV14-GK14</f>
        <v>#NAME?</v>
      </c>
      <c r="GV14" s="12" t="e">
        <f ca="1">IF($A$2&lt;3,Декабрь!$J$38,0)</f>
        <v>#NAME?</v>
      </c>
      <c r="GX14" t="e">
        <f ca="1">IF($A$2&lt;3,Декабрь!$J$51,0)</f>
        <v>#NAME?</v>
      </c>
      <c r="GY14" t="e">
        <f ca="1">IF($A$2&lt;3,Декабрь!$J$52,0)</f>
        <v>#NAME?</v>
      </c>
      <c r="GZ14" t="e">
        <f ca="1">IF($A$2&lt;3,Декабрь!$J$54,0)</f>
        <v>#NAME?</v>
      </c>
      <c r="HA14" t="e">
        <f ca="1">IF($A$2&lt;3,Декабрь!$J$55,0)</f>
        <v>#NAME?</v>
      </c>
      <c r="HB14" t="e">
        <f ca="1">HC14+HF14+HG14+HH14</f>
        <v>#NAME?</v>
      </c>
      <c r="HC14">
        <f>HD14+HE14</f>
        <v>0</v>
      </c>
      <c r="HG14" t="e">
        <f ca="1">SUM(K14,AB14,AS14,BJ14,CA14,CR14,DI14,DZ14,EQ14,FH14,FY14,GP14)</f>
        <v>#NAME?</v>
      </c>
      <c r="HH14" t="e">
        <f ca="1">SUM(L14,AC14,AT14,BK14,CB14,CS14,DJ14,EA14,ER14,FI14,FZ14,GQ14)</f>
        <v>#NAME?</v>
      </c>
      <c r="HJ14" s="12" t="e">
        <f ca="1">HM14-HB14</f>
        <v>#NAME?</v>
      </c>
      <c r="HM14" s="12" t="e">
        <f ca="1">SUM(Q14,AH14,AY14,BP14,CG14,CX14,DO14,EF14,EW14,FN14,GE14,GV14)</f>
        <v>#NAME?</v>
      </c>
      <c r="HO14" t="e">
        <f t="shared" ref="HO14:HR15" ca="1" si="0">SUM(S14,AJ14,BA14,BR14,CI14,CZ14,DQ14,EH14,EY14,FP14,GG14,GX14)</f>
        <v>#NAME?</v>
      </c>
      <c r="HP14" t="e">
        <f t="shared" ca="1" si="0"/>
        <v>#NAME?</v>
      </c>
      <c r="HQ14" t="e">
        <f t="shared" ca="1" si="0"/>
        <v>#NAME?</v>
      </c>
      <c r="HR14" t="e">
        <f t="shared" ca="1" si="0"/>
        <v>#NAME?</v>
      </c>
    </row>
    <row r="15" spans="1:227" ht="25" customHeight="1" x14ac:dyDescent="0.35">
      <c r="A15" t="s">
        <v>284</v>
      </c>
      <c r="D15" t="s">
        <v>284</v>
      </c>
      <c r="E15" s="38"/>
      <c r="F15" t="e">
        <f ca="1">G15+J15+K15+L15</f>
        <v>#NAME?</v>
      </c>
      <c r="G15" t="e">
        <f ca="1">H15+I15</f>
        <v>#NAME?</v>
      </c>
      <c r="H15" t="e">
        <f ca="1">IF($A$2&lt;&gt;5,0,Январь!$J$22)</f>
        <v>#NAME?</v>
      </c>
      <c r="I15" t="e">
        <f ca="1">IF($A$2&lt;&gt;4,0,Январь!$J$22)</f>
        <v>#NAME?</v>
      </c>
      <c r="J15" t="e">
        <f ca="1">IF($A$2&lt;&gt;3,0,Январь!$J$22)</f>
        <v>#NAME?</v>
      </c>
      <c r="N15" s="12" t="e">
        <f ca="1">Q15-F15</f>
        <v>#NAME?</v>
      </c>
      <c r="Q15" s="12" t="e">
        <f ca="1">IF($A$2&gt;2,Январь!$J$38,0)</f>
        <v>#NAME?</v>
      </c>
      <c r="S15" t="e">
        <f ca="1">IF($A$2&gt;2,Январь!$J$51,0)</f>
        <v>#NAME?</v>
      </c>
      <c r="T15" t="e">
        <f ca="1">IF($A$2&gt;2,Январь!$J$52,0)</f>
        <v>#NAME?</v>
      </c>
      <c r="U15" t="e">
        <f ca="1">IF($A$2&gt;2,Январь!$J$54,0)</f>
        <v>#NAME?</v>
      </c>
      <c r="V15" t="e">
        <f ca="1">IF($A$2&gt;2,Январь!$J$55,0)</f>
        <v>#NAME?</v>
      </c>
      <c r="W15" t="e">
        <f ca="1">X15+AA15+AB15+AC15</f>
        <v>#NAME?</v>
      </c>
      <c r="X15" t="e">
        <f ca="1">Y15+Z15</f>
        <v>#NAME?</v>
      </c>
      <c r="Y15" t="e">
        <f ca="1">IF($A$2&lt;&gt;5,0,Февраль!$J$22)</f>
        <v>#NAME?</v>
      </c>
      <c r="Z15" t="e">
        <f ca="1">IF($A$2&lt;&gt;4,0,Февраль!$J$22)</f>
        <v>#NAME?</v>
      </c>
      <c r="AA15" t="e">
        <f ca="1">IF($A$2&lt;&gt;3,0,Февраль!$J$22)</f>
        <v>#NAME?</v>
      </c>
      <c r="AE15" s="12" t="e">
        <f ca="1">AH15-W15</f>
        <v>#NAME?</v>
      </c>
      <c r="AH15" s="12" t="e">
        <f ca="1">IF($A$2&gt;2,Февраль!$J$38,0)</f>
        <v>#NAME?</v>
      </c>
      <c r="AJ15" t="e">
        <f ca="1">IF($A$2&gt;2,Февраль!$J$51,0)</f>
        <v>#NAME?</v>
      </c>
      <c r="AK15" t="e">
        <f ca="1">IF($A$2&gt;2,Февраль!$J$52,0)</f>
        <v>#NAME?</v>
      </c>
      <c r="AL15" t="e">
        <f ca="1">IF($A$2&gt;2,Февраль!$J$54,0)</f>
        <v>#NAME?</v>
      </c>
      <c r="AM15" t="e">
        <f ca="1">IF($A$2&gt;2,Февраль!$J$55,0)</f>
        <v>#NAME?</v>
      </c>
      <c r="AN15" t="e">
        <f ca="1">AO15+AR15+AS15+AT15</f>
        <v>#NAME?</v>
      </c>
      <c r="AO15" t="e">
        <f ca="1">AP15+AQ15</f>
        <v>#NAME?</v>
      </c>
      <c r="AP15" t="e">
        <f ca="1">IF($A$2&lt;&gt;5,0,Март!$J$22)</f>
        <v>#NAME?</v>
      </c>
      <c r="AQ15" t="e">
        <f ca="1">IF($A$2&lt;&gt;4,0,Март!$J$22)</f>
        <v>#NAME?</v>
      </c>
      <c r="AR15" t="e">
        <f ca="1">IF($A$2&lt;&gt;3,0,Март!$J$22)</f>
        <v>#NAME?</v>
      </c>
      <c r="AV15" s="12" t="e">
        <f ca="1">AY15-AN15</f>
        <v>#NAME?</v>
      </c>
      <c r="AY15" s="12" t="e">
        <f ca="1">IF($A$2&gt;2,Март!$J$38,0)</f>
        <v>#NAME?</v>
      </c>
      <c r="BA15" t="e">
        <f ca="1">IF($A$2&gt;2,Март!$J$51,0)</f>
        <v>#NAME?</v>
      </c>
      <c r="BB15" t="e">
        <f ca="1">IF($A$2&gt;2,Март!$J$52,0)</f>
        <v>#NAME?</v>
      </c>
      <c r="BC15" t="e">
        <f ca="1">IF($A$2&gt;2,Март!$J$54,0)</f>
        <v>#NAME?</v>
      </c>
      <c r="BD15" t="e">
        <f ca="1">IF($A$2&gt;2,Март!$J$55,0)</f>
        <v>#NAME?</v>
      </c>
      <c r="BE15" t="e">
        <f ca="1">BF15+BI15+BJ15+BK15</f>
        <v>#NAME?</v>
      </c>
      <c r="BF15" t="e">
        <f ca="1">BG15+BH15</f>
        <v>#NAME?</v>
      </c>
      <c r="BG15" t="e">
        <f ca="1">IF($A$2&lt;&gt;5,0,Апрель!$J$22)</f>
        <v>#NAME?</v>
      </c>
      <c r="BH15" t="e">
        <f ca="1">IF($A$2&lt;&gt;4,0,Апрель!$J$22)</f>
        <v>#NAME?</v>
      </c>
      <c r="BI15" t="e">
        <f ca="1">IF($A$2&lt;&gt;3,0,Апрель!$J$22)</f>
        <v>#NAME?</v>
      </c>
      <c r="BM15" s="12" t="e">
        <f ca="1">BP15-BE15</f>
        <v>#NAME?</v>
      </c>
      <c r="BP15" s="12" t="e">
        <f ca="1">IF($A$2&gt;2,Апрель!$J$38,0)</f>
        <v>#NAME?</v>
      </c>
      <c r="BR15" t="e">
        <f ca="1">IF($A$2&gt;2,Апрель!$J$51,0)</f>
        <v>#NAME?</v>
      </c>
      <c r="BS15" t="e">
        <f ca="1">IF($A$2&gt;2,Апрель!$J$52,0)</f>
        <v>#NAME?</v>
      </c>
      <c r="BT15" t="e">
        <f ca="1">IF($A$2&gt;2,Апрель!$J$54,0)</f>
        <v>#NAME?</v>
      </c>
      <c r="BU15" t="e">
        <f ca="1">IF($A$2&gt;2,Апрель!$J$55,0)</f>
        <v>#NAME?</v>
      </c>
      <c r="BV15" s="12" t="e">
        <f ca="1">BW15+BZ15+CA15+CB15</f>
        <v>#NAME?</v>
      </c>
      <c r="BW15" t="e">
        <f ca="1">BX15+BY15</f>
        <v>#NAME?</v>
      </c>
      <c r="BX15" t="e">
        <f ca="1">IF($A$2&lt;&gt;5,0,Май!$J$22)</f>
        <v>#NAME?</v>
      </c>
      <c r="BY15" t="e">
        <f ca="1">IF($A$2&lt;&gt;4,0,Май!$J$22)</f>
        <v>#NAME?</v>
      </c>
      <c r="BZ15" s="12" t="e">
        <f ca="1">IF($A$2&lt;&gt;3,0,Май!$J$22)</f>
        <v>#NAME?</v>
      </c>
      <c r="CD15" s="12" t="e">
        <f ca="1">CG15-BV15</f>
        <v>#NAME?</v>
      </c>
      <c r="CG15" s="12" t="e">
        <f ca="1">IF($A$2&gt;2,Май!$J$38,0)</f>
        <v>#NAME?</v>
      </c>
      <c r="CI15" t="e">
        <f ca="1">IF($A$2&gt;2,Май!$J$51,0)</f>
        <v>#NAME?</v>
      </c>
      <c r="CJ15" t="e">
        <f ca="1">IF($A$2&gt;2,Май!$J$52,0)</f>
        <v>#NAME?</v>
      </c>
      <c r="CK15" t="e">
        <f ca="1">IF($A$2&gt;2,Май!$J$54,0)</f>
        <v>#NAME?</v>
      </c>
      <c r="CL15" t="e">
        <f ca="1">IF($A$2&gt;2,Май!$J$55,0)</f>
        <v>#NAME?</v>
      </c>
      <c r="CM15" s="12" t="e">
        <f ca="1">CN15+CQ15+CR15+CS15</f>
        <v>#NAME?</v>
      </c>
      <c r="CN15" t="e">
        <f ca="1">CO15+CP15</f>
        <v>#NAME?</v>
      </c>
      <c r="CO15" t="e">
        <f ca="1">IF($A$2&lt;&gt;5,0,Июнь!$J$22)</f>
        <v>#NAME?</v>
      </c>
      <c r="CP15" t="e">
        <f ca="1">IF($A$2&lt;&gt;4,0,Июнь!$J$22)</f>
        <v>#NAME?</v>
      </c>
      <c r="CQ15" s="12" t="e">
        <f ca="1">IF($A$2&lt;&gt;3,0,Июнь!$J$22)</f>
        <v>#NAME?</v>
      </c>
      <c r="CU15" s="12" t="e">
        <f ca="1">CX15-CM15</f>
        <v>#NAME?</v>
      </c>
      <c r="CX15" s="12" t="e">
        <f ca="1">IF($A$2&gt;2,Июнь!$J$38,0)</f>
        <v>#NAME?</v>
      </c>
      <c r="CZ15" t="e">
        <f ca="1">IF($A$2&gt;2,Июнь!$J$51,0)</f>
        <v>#NAME?</v>
      </c>
      <c r="DA15" t="e">
        <f ca="1">IF($A$2&gt;2,Июнь!$J$52,0)</f>
        <v>#NAME?</v>
      </c>
      <c r="DB15" t="e">
        <f ca="1">IF($A$2&gt;2,Июнь!$J$54,0)</f>
        <v>#NAME?</v>
      </c>
      <c r="DC15" t="e">
        <f ca="1">IF($A$2&gt;2,Июнь!$J$55,0)</f>
        <v>#NAME?</v>
      </c>
      <c r="DD15" t="e">
        <f ca="1">DE15+DH15+DI15+DJ15</f>
        <v>#NAME?</v>
      </c>
      <c r="DE15" t="e">
        <f ca="1">DF15+DG15</f>
        <v>#NAME?</v>
      </c>
      <c r="DF15" t="e">
        <f ca="1">IF($A$2&lt;&gt;5,0,Июль!$J$22)</f>
        <v>#NAME?</v>
      </c>
      <c r="DG15" t="e">
        <f ca="1">IF($A$2&lt;&gt;4,0,Июль!$J$22)</f>
        <v>#NAME?</v>
      </c>
      <c r="DH15" t="e">
        <f ca="1">IF($A$2&lt;&gt;3,0,Июль!$J$22)</f>
        <v>#NAME?</v>
      </c>
      <c r="DL15" s="12" t="e">
        <f ca="1">DO15-DD15</f>
        <v>#NAME?</v>
      </c>
      <c r="DO15" s="12" t="e">
        <f ca="1">IF($A$2&gt;2,Июль!$J$38,0)</f>
        <v>#NAME?</v>
      </c>
      <c r="DQ15" t="e">
        <f ca="1">IF($A$2&gt;2,Июль!$J$51,0)</f>
        <v>#NAME?</v>
      </c>
      <c r="DR15" t="e">
        <f ca="1">IF($A$2&gt;2,Июль!$J$52,0)</f>
        <v>#NAME?</v>
      </c>
      <c r="DS15" t="e">
        <f ca="1">IF($A$2&gt;2,Июль!$J$54,0)</f>
        <v>#NAME?</v>
      </c>
      <c r="DT15" t="e">
        <f ca="1">IF($A$2&gt;2,Июль!$J$55,0)</f>
        <v>#NAME?</v>
      </c>
      <c r="DU15" t="e">
        <f ca="1">DV15+DY15+DZ15+EA15</f>
        <v>#NAME?</v>
      </c>
      <c r="DV15" t="e">
        <f ca="1">DW15+DX15</f>
        <v>#NAME?</v>
      </c>
      <c r="DW15" t="e">
        <f ca="1">IF($A$2&lt;&gt;5,0,Август!$J$22)</f>
        <v>#NAME?</v>
      </c>
      <c r="DX15" t="e">
        <f ca="1">IF($A$2&lt;&gt;4,0,Август!$J$22)</f>
        <v>#NAME?</v>
      </c>
      <c r="DY15" t="e">
        <f ca="1">IF($A$2&lt;&gt;3,0,Август!$J$22)</f>
        <v>#NAME?</v>
      </c>
      <c r="EC15" s="12" t="e">
        <f ca="1">EF15-DU15</f>
        <v>#NAME?</v>
      </c>
      <c r="ED15" s="12"/>
      <c r="EF15" s="12" t="e">
        <f ca="1">IF($A$2&gt;2,Август!$J$38,0)</f>
        <v>#NAME?</v>
      </c>
      <c r="EH15" t="e">
        <f ca="1">IF($A$2&gt;2,Август!$J$51,0)</f>
        <v>#NAME?</v>
      </c>
      <c r="EI15" t="e">
        <f ca="1">IF($A$2&gt;2,Август!$J$52,0)</f>
        <v>#NAME?</v>
      </c>
      <c r="EJ15" t="e">
        <f ca="1">IF($A$2&gt;2,Август!$J$54,0)</f>
        <v>#NAME?</v>
      </c>
      <c r="EK15" t="e">
        <f ca="1">IF($A$2&gt;2,Август!$J$55,0)</f>
        <v>#NAME?</v>
      </c>
      <c r="EL15" t="e">
        <f ca="1">EM15+EP15+EQ15+ER15</f>
        <v>#NAME?</v>
      </c>
      <c r="EM15" t="e">
        <f ca="1">EN15+EO15</f>
        <v>#NAME?</v>
      </c>
      <c r="EN15" t="e">
        <f ca="1">IF($A$2&lt;&gt;5,0,Сентябрь!$J$22)</f>
        <v>#NAME?</v>
      </c>
      <c r="EO15" t="e">
        <f ca="1">IF($A$2&lt;&gt;4,0,Сентябрь!$J$22)</f>
        <v>#NAME?</v>
      </c>
      <c r="EP15" t="e">
        <f ca="1">IF($A$2&lt;&gt;3,0,Сентябрь!$J$22)</f>
        <v>#NAME?</v>
      </c>
      <c r="ET15" s="12" t="e">
        <f ca="1">EW15-EL15</f>
        <v>#NAME?</v>
      </c>
      <c r="EW15" s="12" t="e">
        <f ca="1">IF($A$2&gt;2,Сентябрь!$J$38,0)</f>
        <v>#NAME?</v>
      </c>
      <c r="EY15" t="e">
        <f ca="1">IF($A$2&gt;2,Сентябрь!$J$51,0)</f>
        <v>#NAME?</v>
      </c>
      <c r="EZ15" t="e">
        <f ca="1">IF($A$2&gt;2,Сентябрь!$J$52,0)</f>
        <v>#NAME?</v>
      </c>
      <c r="FA15" t="e">
        <f ca="1">IF($A$2&gt;2,Сентябрь!$J$54,0)</f>
        <v>#NAME?</v>
      </c>
      <c r="FB15" t="e">
        <f ca="1">IF($A$2&gt;2,Сентябрь!$J$55,0)</f>
        <v>#NAME?</v>
      </c>
      <c r="FC15" t="e">
        <f ca="1">FD15+FG15+FH15+FI15</f>
        <v>#NAME?</v>
      </c>
      <c r="FD15" t="e">
        <f ca="1">FE15+FF15</f>
        <v>#NAME?</v>
      </c>
      <c r="FE15" t="e">
        <f ca="1">IF($A$2&lt;&gt;5,0,Октябрь!$J$22)</f>
        <v>#NAME?</v>
      </c>
      <c r="FF15" t="e">
        <f ca="1">IF($A$2&lt;&gt;4,0,Октябрь!$J$22)</f>
        <v>#NAME?</v>
      </c>
      <c r="FG15" t="e">
        <f ca="1">IF($A$2&lt;&gt;3,0,Октябрь!$J$22)</f>
        <v>#NAME?</v>
      </c>
      <c r="FK15" s="12" t="e">
        <f ca="1">FN15-FC15</f>
        <v>#NAME?</v>
      </c>
      <c r="FN15" s="12" t="e">
        <f ca="1">IF($A$2&gt;2,Октябрь!$J$38,0)</f>
        <v>#NAME?</v>
      </c>
      <c r="FP15" t="e">
        <f ca="1">IF($A$2&gt;2,Октябрь!$J$51,0)</f>
        <v>#NAME?</v>
      </c>
      <c r="FQ15" t="e">
        <f ca="1">IF($A$2&gt;2,Октябрь!$J$52,0)</f>
        <v>#NAME?</v>
      </c>
      <c r="FR15" t="e">
        <f ca="1">IF($A$2&gt;2,Октябрь!$J$54,0)</f>
        <v>#NAME?</v>
      </c>
      <c r="FS15" t="e">
        <f ca="1">IF($A$2&gt;2,Октябрь!$J$55,0)</f>
        <v>#NAME?</v>
      </c>
      <c r="FT15" t="e">
        <f ca="1">FU15+FX15+FY15+FZ15</f>
        <v>#NAME?</v>
      </c>
      <c r="FU15" t="e">
        <f ca="1">FV15+FW15</f>
        <v>#NAME?</v>
      </c>
      <c r="FV15" t="e">
        <f ca="1">IF($A$2&lt;&gt;5,0,Ноябрь!$J$22)</f>
        <v>#NAME?</v>
      </c>
      <c r="FW15" t="e">
        <f ca="1">IF($A$2&lt;&gt;4,0,Ноябрь!$J$22)</f>
        <v>#NAME?</v>
      </c>
      <c r="FX15" t="e">
        <f ca="1">IF($A$2&lt;&gt;3,0,Ноябрь!$J$22)</f>
        <v>#NAME?</v>
      </c>
      <c r="GB15" s="12" t="e">
        <f ca="1">GE15-FT15</f>
        <v>#NAME?</v>
      </c>
      <c r="GE15" s="12" t="e">
        <f ca="1">IF($A$2&gt;2,Ноябрь!$J$38,0)</f>
        <v>#NAME?</v>
      </c>
      <c r="GG15" t="e">
        <f ca="1">IF($A$2&gt;2,Ноябрь!$J$51,0)</f>
        <v>#NAME?</v>
      </c>
      <c r="GH15" t="e">
        <f ca="1">IF($A$2&gt;2,Ноябрь!$J$52,0)</f>
        <v>#NAME?</v>
      </c>
      <c r="GI15" t="e">
        <f ca="1">IF($A$2&gt;2,Ноябрь!$J$54,0)</f>
        <v>#NAME?</v>
      </c>
      <c r="GJ15" t="e">
        <f ca="1">IF($A$2&gt;2,Ноябрь!$J$55,0)</f>
        <v>#NAME?</v>
      </c>
      <c r="GK15" t="e">
        <f ca="1">GL15+GO15+GP15+GQ15</f>
        <v>#NAME?</v>
      </c>
      <c r="GL15" t="e">
        <f ca="1">GM15+GN15</f>
        <v>#NAME?</v>
      </c>
      <c r="GM15" t="e">
        <f ca="1">IF($A$2&lt;&gt;5,0,Декабрь!$J$22)</f>
        <v>#NAME?</v>
      </c>
      <c r="GN15" t="e">
        <f ca="1">IF($A$2&lt;&gt;4,0,Декабрь!$J$22)</f>
        <v>#NAME?</v>
      </c>
      <c r="GO15" t="e">
        <f ca="1">IF($A$2&lt;&gt;3,0,Декабрь!$J$22)</f>
        <v>#NAME?</v>
      </c>
      <c r="GS15" s="12" t="e">
        <f ca="1">GV15-GK15</f>
        <v>#NAME?</v>
      </c>
      <c r="GV15" s="12" t="e">
        <f ca="1">IF($A$2&gt;2,Декабрь!$J$38,0)</f>
        <v>#NAME?</v>
      </c>
      <c r="GX15" t="e">
        <f ca="1">IF($A$2&gt;2,Декабрь!$J$51,0)</f>
        <v>#NAME?</v>
      </c>
      <c r="GY15" t="e">
        <f ca="1">IF($A$2&gt;2,Декабрь!$J$52,0)</f>
        <v>#NAME?</v>
      </c>
      <c r="GZ15" t="e">
        <f ca="1">IF($A$2&gt;2,Декабрь!$J$54,0)</f>
        <v>#NAME?</v>
      </c>
      <c r="HA15" t="e">
        <f ca="1">IF($A$2&gt;2,Декабрь!$J$55,0)</f>
        <v>#NAME?</v>
      </c>
      <c r="HB15" t="e">
        <f ca="1">HC15+HF15+HG15+HH15</f>
        <v>#NAME?</v>
      </c>
      <c r="HC15" t="e">
        <f ca="1">HD15+HE15</f>
        <v>#NAME?</v>
      </c>
      <c r="HD15" t="e">
        <f ca="1">SUM(H15,Y15,AP15,BG15,BX15,CO15,DF15,DW15,EN15,FE15,FV15,GM15)</f>
        <v>#NAME?</v>
      </c>
      <c r="HE15" t="e">
        <f ca="1">SUM(I15,Z15,AQ15,BH15,BY15,CP15,DG15,DX15,EO15,FF15,FW15,GN15)</f>
        <v>#NAME?</v>
      </c>
      <c r="HF15" t="e">
        <f ca="1">SUM(J15,AA15,AR15,BI15,BZ15,CQ15,DH15,DY15,EP15,FG15,FX15,GO15)</f>
        <v>#NAME?</v>
      </c>
      <c r="HJ15" s="12" t="e">
        <f ca="1">HM15-HB15</f>
        <v>#NAME?</v>
      </c>
      <c r="HM15" s="12" t="e">
        <f ca="1">SUM(Q15,AH15,AY15,BP15,CG15,CX15,DO15,EF15,EW15,FN15,GE15,GV15)</f>
        <v>#NAME?</v>
      </c>
      <c r="HO15" t="e">
        <f t="shared" ca="1" si="0"/>
        <v>#NAME?</v>
      </c>
      <c r="HP15" t="e">
        <f t="shared" ca="1" si="0"/>
        <v>#NAME?</v>
      </c>
      <c r="HQ15" t="e">
        <f t="shared" ca="1" si="0"/>
        <v>#NAME?</v>
      </c>
      <c r="HR15" t="e">
        <f t="shared" ca="1" si="0"/>
        <v>#NAME?</v>
      </c>
    </row>
    <row r="17" spans="4:4" x14ac:dyDescent="0.35">
      <c r="D17" t="s">
        <v>314</v>
      </c>
    </row>
  </sheetData>
  <sheetProtection formatColumns="0" formatRows="0" autoFilter="0"/>
  <mergeCells count="199">
    <mergeCell ref="HO9:HR9"/>
    <mergeCell ref="S9:V9"/>
    <mergeCell ref="AJ9:AM9"/>
    <mergeCell ref="BA9:BD9"/>
    <mergeCell ref="BR9:BU9"/>
    <mergeCell ref="CI9:CL9"/>
    <mergeCell ref="CZ9:DC9"/>
    <mergeCell ref="DQ9:DT9"/>
    <mergeCell ref="EH9:EK9"/>
    <mergeCell ref="EY9:FB9"/>
    <mergeCell ref="EB9:ED9"/>
    <mergeCell ref="GR9:GT9"/>
    <mergeCell ref="GU9:GW9"/>
    <mergeCell ref="DN9:DP9"/>
    <mergeCell ref="EE9:EG9"/>
    <mergeCell ref="AN9:AT9"/>
    <mergeCell ref="FJ9:FL9"/>
    <mergeCell ref="FM9:FO9"/>
    <mergeCell ref="EV9:EX9"/>
    <mergeCell ref="D6:D11"/>
    <mergeCell ref="GP10:GP11"/>
    <mergeCell ref="FZ10:FZ11"/>
    <mergeCell ref="GC10:GC11"/>
    <mergeCell ref="GF10:GF11"/>
    <mergeCell ref="GA9:GC9"/>
    <mergeCell ref="GD9:GF9"/>
    <mergeCell ref="GK9:GQ9"/>
    <mergeCell ref="GO10:GO11"/>
    <mergeCell ref="GL10:GN10"/>
    <mergeCell ref="GK10:GK11"/>
    <mergeCell ref="GD10:GD11"/>
    <mergeCell ref="FC9:FI9"/>
    <mergeCell ref="FG10:FG11"/>
    <mergeCell ref="FH10:FH11"/>
    <mergeCell ref="FT9:FZ9"/>
    <mergeCell ref="GB10:GB11"/>
    <mergeCell ref="GE10:GE11"/>
    <mergeCell ref="FJ10:FJ11"/>
    <mergeCell ref="DU9:EA9"/>
    <mergeCell ref="FP9:FS9"/>
    <mergeCell ref="GG9:GJ9"/>
    <mergeCell ref="EL9:ER9"/>
    <mergeCell ref="ES9:EU9"/>
    <mergeCell ref="FT10:FT11"/>
    <mergeCell ref="FU10:FW10"/>
    <mergeCell ref="FI10:FI11"/>
    <mergeCell ref="FM10:FM11"/>
    <mergeCell ref="EW10:EW11"/>
    <mergeCell ref="FD10:FF10"/>
    <mergeCell ref="GX9:HA9"/>
    <mergeCell ref="FL10:FL11"/>
    <mergeCell ref="HL10:HL11"/>
    <mergeCell ref="HB10:HB11"/>
    <mergeCell ref="HC10:HE10"/>
    <mergeCell ref="HL9:HN9"/>
    <mergeCell ref="HJ10:HJ11"/>
    <mergeCell ref="HK10:HK11"/>
    <mergeCell ref="HM10:HM11"/>
    <mergeCell ref="HN10:HN11"/>
    <mergeCell ref="HB9:HH9"/>
    <mergeCell ref="HI9:HK9"/>
    <mergeCell ref="HI10:HI11"/>
    <mergeCell ref="DO10:DO11"/>
    <mergeCell ref="DP10:DP11"/>
    <mergeCell ref="GR10:GR11"/>
    <mergeCell ref="GS10:GS11"/>
    <mergeCell ref="HH10:HH11"/>
    <mergeCell ref="HF10:HF11"/>
    <mergeCell ref="HG10:HG11"/>
    <mergeCell ref="GW10:GW11"/>
    <mergeCell ref="GU10:GU11"/>
    <mergeCell ref="GT10:GT11"/>
    <mergeCell ref="GV10:GV11"/>
    <mergeCell ref="FY10:FY11"/>
    <mergeCell ref="GA10:GA11"/>
    <mergeCell ref="FX10:FX11"/>
    <mergeCell ref="FN10:FN11"/>
    <mergeCell ref="GQ10:GQ11"/>
    <mergeCell ref="ET10:ET11"/>
    <mergeCell ref="EU10:EU11"/>
    <mergeCell ref="ES10:ES11"/>
    <mergeCell ref="EX10:EX11"/>
    <mergeCell ref="FC10:FC11"/>
    <mergeCell ref="FO10:FO11"/>
    <mergeCell ref="FK10:FK11"/>
    <mergeCell ref="EV10:EV11"/>
    <mergeCell ref="DJ10:DJ11"/>
    <mergeCell ref="DK10:DK11"/>
    <mergeCell ref="DL10:DL11"/>
    <mergeCell ref="DM10:DM11"/>
    <mergeCell ref="CW10:CW11"/>
    <mergeCell ref="CX10:CX11"/>
    <mergeCell ref="CY10:CY11"/>
    <mergeCell ref="ER10:ER11"/>
    <mergeCell ref="EM10:EO10"/>
    <mergeCell ref="EP10:EP11"/>
    <mergeCell ref="EQ10:EQ11"/>
    <mergeCell ref="EA10:EA11"/>
    <mergeCell ref="EB10:EB11"/>
    <mergeCell ref="EC10:EC11"/>
    <mergeCell ref="EL10:EL11"/>
    <mergeCell ref="EF10:EF11"/>
    <mergeCell ref="EG10:EG11"/>
    <mergeCell ref="ED10:ED11"/>
    <mergeCell ref="EE10:EE11"/>
    <mergeCell ref="DU10:DU11"/>
    <mergeCell ref="DV10:DX10"/>
    <mergeCell ref="DY10:DY11"/>
    <mergeCell ref="DZ10:DZ11"/>
    <mergeCell ref="DN10:DN11"/>
    <mergeCell ref="CR10:CR11"/>
    <mergeCell ref="CD10:CD11"/>
    <mergeCell ref="CE10:CE11"/>
    <mergeCell ref="CF10:CF11"/>
    <mergeCell ref="CG10:CG11"/>
    <mergeCell ref="CB10:CB11"/>
    <mergeCell ref="CC10:CC11"/>
    <mergeCell ref="DD9:DJ9"/>
    <mergeCell ref="DK9:DM9"/>
    <mergeCell ref="CT9:CV9"/>
    <mergeCell ref="CW9:CY9"/>
    <mergeCell ref="CT10:CT11"/>
    <mergeCell ref="CU10:CU11"/>
    <mergeCell ref="CH10:CH11"/>
    <mergeCell ref="CM10:CM11"/>
    <mergeCell ref="CN10:CP10"/>
    <mergeCell ref="CQ10:CQ11"/>
    <mergeCell ref="CS10:CS11"/>
    <mergeCell ref="CV10:CV11"/>
    <mergeCell ref="CM9:CS9"/>
    <mergeCell ref="DD10:DD11"/>
    <mergeCell ref="DE10:DG10"/>
    <mergeCell ref="DH10:DH11"/>
    <mergeCell ref="DI10:DI11"/>
    <mergeCell ref="BV10:BV11"/>
    <mergeCell ref="BW10:BY10"/>
    <mergeCell ref="BZ10:BZ11"/>
    <mergeCell ref="CA10:CA11"/>
    <mergeCell ref="BV9:CB9"/>
    <mergeCell ref="CC9:CE9"/>
    <mergeCell ref="CF9:CH9"/>
    <mergeCell ref="BE10:BE11"/>
    <mergeCell ref="BF10:BH10"/>
    <mergeCell ref="BI10:BI11"/>
    <mergeCell ref="BJ10:BJ11"/>
    <mergeCell ref="BE9:BK9"/>
    <mergeCell ref="BL9:BN9"/>
    <mergeCell ref="BO9:BQ9"/>
    <mergeCell ref="BP10:BP11"/>
    <mergeCell ref="BQ10:BQ11"/>
    <mergeCell ref="BL10:BL11"/>
    <mergeCell ref="BN10:BN11"/>
    <mergeCell ref="BO10:BO11"/>
    <mergeCell ref="BK10:BK11"/>
    <mergeCell ref="BM10:BM11"/>
    <mergeCell ref="AG10:AG11"/>
    <mergeCell ref="AH10:AH11"/>
    <mergeCell ref="AX9:AZ9"/>
    <mergeCell ref="AU9:AW9"/>
    <mergeCell ref="AZ10:AZ11"/>
    <mergeCell ref="AD9:AF9"/>
    <mergeCell ref="AG9:AI9"/>
    <mergeCell ref="AD10:AD11"/>
    <mergeCell ref="AF10:AF11"/>
    <mergeCell ref="AI10:AI11"/>
    <mergeCell ref="AE10:AE11"/>
    <mergeCell ref="AN10:AN11"/>
    <mergeCell ref="AO10:AQ10"/>
    <mergeCell ref="AR10:AR11"/>
    <mergeCell ref="AS10:AS11"/>
    <mergeCell ref="AU10:AU11"/>
    <mergeCell ref="AV10:AV11"/>
    <mergeCell ref="AW10:AW11"/>
    <mergeCell ref="AX10:AX11"/>
    <mergeCell ref="AY10:AY11"/>
    <mergeCell ref="HS6:HS11"/>
    <mergeCell ref="E6:E11"/>
    <mergeCell ref="E13:E15"/>
    <mergeCell ref="L10:L11"/>
    <mergeCell ref="M10:M11"/>
    <mergeCell ref="F10:F11"/>
    <mergeCell ref="G10:I10"/>
    <mergeCell ref="J10:J11"/>
    <mergeCell ref="K10:K11"/>
    <mergeCell ref="AC10:AC11"/>
    <mergeCell ref="AB10:AB11"/>
    <mergeCell ref="R10:R11"/>
    <mergeCell ref="W10:W11"/>
    <mergeCell ref="X10:Z10"/>
    <mergeCell ref="AA10:AA11"/>
    <mergeCell ref="W9:AC9"/>
    <mergeCell ref="F9:L9"/>
    <mergeCell ref="M9:O9"/>
    <mergeCell ref="P9:R9"/>
    <mergeCell ref="N10:N11"/>
    <mergeCell ref="O10:O11"/>
    <mergeCell ref="P10:P11"/>
    <mergeCell ref="Q10:Q11"/>
    <mergeCell ref="AT10:AT11"/>
  </mergeCells>
  <phoneticPr fontId="0" type="noConversion"/>
  <dataValidations count="1">
    <dataValidation type="decimal" allowBlank="1" showInputMessage="1" showErrorMessage="1" sqref="P14:R15 HM13:HM15 HL14:HL15 GM14:GP15 GU14:GW15 EB14:EB15 DK14:DK15 CT14:CT15 CC14:CC15 BG14:BJ15 AP14:AS15 Y14:AB15 EN14:EQ15 GA14:GA15 FE14:FH15 EV14:EX15 DW14:DZ15 DF14:DI15 CO14:CR15 BX14:CA15 BO14:BQ15 AX14:AZ15 AG14:AI15 EE14:EG15 FV14:FY15 FM14:FO15 GD14:GF15 HD13:HG15 DN14:DP15 CW14:CY15 CF14:CH15 BL14:BL15 AU14:AU15 AD14:AD15 ES14:ES15 M14:M15 HH13:HH14 FJ14:FJ15 GR14:GR15 HI14:HI15 H14:K15 HN14:HR15">
      <formula1>-10000000000000</formula1>
      <formula2>10000000000000</formula2>
    </dataValidation>
  </dataValidation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indexed="30"/>
  </sheetPr>
  <dimension ref="A1:FF15"/>
  <sheetViews>
    <sheetView showGridLines="0" topLeftCell="C5" zoomScaleNormal="100" workbookViewId="0">
      <selection activeCell="F12" sqref="F12"/>
    </sheetView>
  </sheetViews>
  <sheetFormatPr defaultColWidth="9.1796875" defaultRowHeight="14.5" x14ac:dyDescent="0.35"/>
  <cols>
    <col min="1" max="2" width="0" hidden="1" customWidth="1"/>
    <col min="3" max="3" width="2.7265625" customWidth="1"/>
    <col min="4" max="4" width="27.54296875" customWidth="1"/>
    <col min="5" max="5" width="12.7265625" customWidth="1"/>
    <col min="6" max="6" width="17.81640625" customWidth="1"/>
    <col min="7" max="7" width="18.54296875" customWidth="1"/>
    <col min="8" max="8" width="12.54296875" customWidth="1"/>
    <col min="9" max="9" width="18.1796875" customWidth="1"/>
    <col min="10" max="10" width="17" customWidth="1"/>
    <col min="11" max="13" width="12.54296875" customWidth="1"/>
    <col min="14" max="14" width="13.453125" customWidth="1"/>
    <col min="15" max="15" width="16.54296875" customWidth="1"/>
    <col min="16" max="17" width="15" customWidth="1"/>
    <col min="18" max="18" width="17.81640625" customWidth="1"/>
    <col min="19" max="19" width="18.54296875" customWidth="1"/>
    <col min="20" max="20" width="12.54296875" customWidth="1"/>
    <col min="21" max="21" width="18.1796875" customWidth="1"/>
    <col min="22" max="22" width="17" customWidth="1"/>
    <col min="23" max="25" width="12.54296875" customWidth="1"/>
    <col min="26" max="26" width="13.453125" customWidth="1"/>
    <col min="27" max="27" width="16.54296875" customWidth="1"/>
    <col min="28" max="29" width="15" customWidth="1"/>
    <col min="30" max="30" width="17.81640625" customWidth="1"/>
    <col min="31" max="31" width="18.54296875" customWidth="1"/>
    <col min="32" max="32" width="12.54296875" customWidth="1"/>
    <col min="33" max="33" width="18.1796875" customWidth="1"/>
    <col min="34" max="34" width="17" customWidth="1"/>
    <col min="35" max="37" width="12.54296875" customWidth="1"/>
    <col min="38" max="38" width="13.453125" customWidth="1"/>
    <col min="39" max="39" width="16.54296875" customWidth="1"/>
    <col min="40" max="41" width="15" customWidth="1"/>
    <col min="42" max="42" width="17.81640625" customWidth="1"/>
    <col min="43" max="43" width="18.54296875" customWidth="1"/>
    <col min="44" max="44" width="12.54296875" customWidth="1"/>
    <col min="45" max="45" width="18.1796875" customWidth="1"/>
    <col min="46" max="46" width="17" customWidth="1"/>
    <col min="47" max="49" width="12.54296875" customWidth="1"/>
    <col min="50" max="50" width="13.453125" customWidth="1"/>
    <col min="51" max="51" width="16.54296875" customWidth="1"/>
    <col min="52" max="53" width="15" customWidth="1"/>
    <col min="54" max="54" width="17.81640625" customWidth="1"/>
    <col min="55" max="55" width="18.54296875" customWidth="1"/>
    <col min="56" max="56" width="12.54296875" customWidth="1"/>
    <col min="57" max="57" width="18.1796875" customWidth="1"/>
    <col min="58" max="58" width="17" customWidth="1"/>
    <col min="59" max="61" width="12.54296875" customWidth="1"/>
    <col min="62" max="62" width="13.453125" customWidth="1"/>
    <col min="63" max="63" width="16.54296875" customWidth="1"/>
    <col min="64" max="65" width="15" customWidth="1"/>
    <col min="66" max="66" width="17.81640625" customWidth="1"/>
    <col min="67" max="67" width="18.54296875" customWidth="1"/>
    <col min="68" max="68" width="12.54296875" customWidth="1"/>
    <col min="69" max="69" width="18.1796875" customWidth="1"/>
    <col min="70" max="70" width="17" customWidth="1"/>
    <col min="71" max="73" width="12.54296875" customWidth="1"/>
    <col min="74" max="74" width="13.453125" customWidth="1"/>
    <col min="75" max="75" width="16.54296875" customWidth="1"/>
    <col min="76" max="77" width="15" customWidth="1"/>
    <col min="78" max="78" width="17.81640625" customWidth="1"/>
    <col min="79" max="79" width="18.54296875" customWidth="1"/>
    <col min="80" max="80" width="12.54296875" customWidth="1"/>
    <col min="81" max="81" width="18.1796875" customWidth="1"/>
    <col min="82" max="82" width="17" customWidth="1"/>
    <col min="83" max="85" width="12.54296875" customWidth="1"/>
    <col min="86" max="86" width="13.453125" customWidth="1"/>
    <col min="87" max="87" width="16.54296875" customWidth="1"/>
    <col min="88" max="89" width="15" customWidth="1"/>
    <col min="90" max="90" width="17.81640625" customWidth="1"/>
    <col min="91" max="91" width="18.54296875" customWidth="1"/>
    <col min="92" max="92" width="12.54296875" customWidth="1"/>
    <col min="93" max="93" width="18.1796875" customWidth="1"/>
    <col min="94" max="94" width="17" customWidth="1"/>
    <col min="95" max="97" width="12.54296875" customWidth="1"/>
    <col min="98" max="98" width="13.453125" customWidth="1"/>
    <col min="99" max="99" width="16.54296875" customWidth="1"/>
    <col min="100" max="101" width="15" customWidth="1"/>
    <col min="102" max="102" width="17.81640625" customWidth="1"/>
    <col min="103" max="103" width="18.54296875" customWidth="1"/>
    <col min="104" max="104" width="12.54296875" customWidth="1"/>
    <col min="105" max="105" width="18.1796875" customWidth="1"/>
    <col min="106" max="106" width="17" customWidth="1"/>
    <col min="107" max="109" width="12.54296875" customWidth="1"/>
    <col min="110" max="110" width="13.453125" customWidth="1"/>
    <col min="111" max="111" width="16.54296875" customWidth="1"/>
    <col min="112" max="113" width="15" customWidth="1"/>
    <col min="114" max="114" width="17.81640625" customWidth="1"/>
    <col min="115" max="115" width="18.54296875" customWidth="1"/>
    <col min="116" max="116" width="12.54296875" customWidth="1"/>
    <col min="117" max="117" width="18.1796875" customWidth="1"/>
    <col min="118" max="118" width="17" customWidth="1"/>
    <col min="119" max="121" width="12.54296875" customWidth="1"/>
    <col min="122" max="122" width="13.453125" customWidth="1"/>
    <col min="123" max="123" width="16.54296875" customWidth="1"/>
    <col min="124" max="125" width="15" customWidth="1"/>
    <col min="126" max="126" width="17.81640625" customWidth="1"/>
    <col min="127" max="127" width="18.54296875" customWidth="1"/>
    <col min="128" max="128" width="12.54296875" customWidth="1"/>
    <col min="129" max="129" width="18.1796875" customWidth="1"/>
    <col min="130" max="130" width="17" customWidth="1"/>
    <col min="131" max="133" width="12.54296875" customWidth="1"/>
    <col min="134" max="134" width="13.453125" customWidth="1"/>
    <col min="135" max="135" width="16.54296875" customWidth="1"/>
    <col min="136" max="137" width="15" customWidth="1"/>
    <col min="138" max="138" width="17.81640625" customWidth="1"/>
    <col min="139" max="139" width="18.54296875" customWidth="1"/>
    <col min="140" max="140" width="12.54296875" customWidth="1"/>
    <col min="141" max="141" width="18.1796875" customWidth="1"/>
    <col min="142" max="142" width="17" customWidth="1"/>
    <col min="143" max="145" width="12.54296875" customWidth="1"/>
    <col min="146" max="146" width="13.453125" customWidth="1"/>
    <col min="147" max="147" width="16.54296875" customWidth="1"/>
    <col min="148" max="149" width="15" customWidth="1"/>
    <col min="150" max="150" width="17.81640625" customWidth="1"/>
    <col min="151" max="151" width="18.54296875" customWidth="1"/>
    <col min="152" max="152" width="12.54296875" customWidth="1"/>
    <col min="153" max="153" width="18.1796875" customWidth="1"/>
    <col min="154" max="154" width="17" customWidth="1"/>
    <col min="155" max="157" width="12.54296875" customWidth="1"/>
    <col min="158" max="158" width="13.453125" customWidth="1"/>
    <col min="159" max="159" width="16.54296875" customWidth="1"/>
    <col min="160" max="161" width="15" customWidth="1"/>
    <col min="162" max="162" width="35.453125" customWidth="1"/>
  </cols>
  <sheetData>
    <row r="1" spans="1:162" hidden="1" x14ac:dyDescent="0.35">
      <c r="A1" t="str">
        <f>region_name</f>
        <v>Орловская область</v>
      </c>
      <c r="B1" t="str">
        <f>station</f>
        <v>Лыковская ГЭС</v>
      </c>
      <c r="C1" t="str">
        <f>org</f>
        <v>ООО «Лыковская ГЭС»</v>
      </c>
      <c r="D1">
        <f>god</f>
        <v>2024</v>
      </c>
      <c r="G1" t="s">
        <v>6</v>
      </c>
    </row>
    <row r="2" spans="1:162" hidden="1" x14ac:dyDescent="0.35">
      <c r="A2" t="e">
        <f ca="1">nerr(MATCH(type_station,STYPE,0))</f>
        <v>#NAME?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263</v>
      </c>
      <c r="P2" t="s">
        <v>264</v>
      </c>
      <c r="Q2" t="s">
        <v>264</v>
      </c>
      <c r="R2" t="s">
        <v>253</v>
      </c>
      <c r="S2" t="s">
        <v>254</v>
      </c>
      <c r="T2" t="s">
        <v>255</v>
      </c>
      <c r="U2" t="s">
        <v>256</v>
      </c>
      <c r="V2" t="s">
        <v>257</v>
      </c>
      <c r="W2" t="s">
        <v>258</v>
      </c>
      <c r="X2" t="s">
        <v>259</v>
      </c>
      <c r="Y2" t="s">
        <v>260</v>
      </c>
      <c r="Z2" t="s">
        <v>261</v>
      </c>
      <c r="AA2" t="s">
        <v>263</v>
      </c>
      <c r="AB2" t="s">
        <v>264</v>
      </c>
      <c r="AC2" t="s">
        <v>264</v>
      </c>
      <c r="AD2" t="s">
        <v>253</v>
      </c>
      <c r="AE2" t="s">
        <v>254</v>
      </c>
      <c r="AF2" t="s">
        <v>255</v>
      </c>
      <c r="AG2" t="s">
        <v>256</v>
      </c>
      <c r="AH2" t="s">
        <v>257</v>
      </c>
      <c r="AI2" t="s">
        <v>258</v>
      </c>
      <c r="AJ2" t="s">
        <v>259</v>
      </c>
      <c r="AK2" t="s">
        <v>260</v>
      </c>
      <c r="AL2" t="s">
        <v>261</v>
      </c>
      <c r="AM2" t="s">
        <v>263</v>
      </c>
      <c r="AN2" t="s">
        <v>264</v>
      </c>
      <c r="AO2" t="s">
        <v>264</v>
      </c>
      <c r="AP2" t="s">
        <v>253</v>
      </c>
      <c r="AQ2" t="s">
        <v>254</v>
      </c>
      <c r="AR2" t="s">
        <v>255</v>
      </c>
      <c r="AS2" t="s">
        <v>256</v>
      </c>
      <c r="AT2" t="s">
        <v>257</v>
      </c>
      <c r="AU2" t="s">
        <v>258</v>
      </c>
      <c r="AV2" t="s">
        <v>259</v>
      </c>
      <c r="AW2" t="s">
        <v>260</v>
      </c>
      <c r="AX2" t="s">
        <v>261</v>
      </c>
      <c r="AY2" t="s">
        <v>263</v>
      </c>
      <c r="AZ2" t="s">
        <v>264</v>
      </c>
      <c r="BA2" t="s">
        <v>264</v>
      </c>
      <c r="BB2" t="s">
        <v>253</v>
      </c>
      <c r="BC2" t="s">
        <v>254</v>
      </c>
      <c r="BD2" t="s">
        <v>255</v>
      </c>
      <c r="BE2" t="s">
        <v>256</v>
      </c>
      <c r="BF2" t="s">
        <v>257</v>
      </c>
      <c r="BG2" t="s">
        <v>258</v>
      </c>
      <c r="BH2" t="s">
        <v>259</v>
      </c>
      <c r="BI2" t="s">
        <v>260</v>
      </c>
      <c r="BJ2" t="s">
        <v>261</v>
      </c>
      <c r="BK2" t="s">
        <v>263</v>
      </c>
      <c r="BL2" t="s">
        <v>264</v>
      </c>
      <c r="BM2" t="s">
        <v>264</v>
      </c>
      <c r="BN2" t="s">
        <v>253</v>
      </c>
      <c r="BO2" t="s">
        <v>254</v>
      </c>
      <c r="BP2" t="s">
        <v>255</v>
      </c>
      <c r="BQ2" t="s">
        <v>256</v>
      </c>
      <c r="BR2" t="s">
        <v>257</v>
      </c>
      <c r="BS2" t="s">
        <v>258</v>
      </c>
      <c r="BT2" t="s">
        <v>259</v>
      </c>
      <c r="BU2" t="s">
        <v>260</v>
      </c>
      <c r="BV2" t="s">
        <v>261</v>
      </c>
      <c r="BW2" t="s">
        <v>263</v>
      </c>
      <c r="BX2" t="s">
        <v>264</v>
      </c>
      <c r="BY2" t="s">
        <v>264</v>
      </c>
      <c r="BZ2" t="s">
        <v>253</v>
      </c>
      <c r="CA2" t="s">
        <v>254</v>
      </c>
      <c r="CB2" t="s">
        <v>255</v>
      </c>
      <c r="CC2" t="s">
        <v>256</v>
      </c>
      <c r="CD2" t="s">
        <v>257</v>
      </c>
      <c r="CE2" t="s">
        <v>258</v>
      </c>
      <c r="CF2" t="s">
        <v>259</v>
      </c>
      <c r="CG2" t="s">
        <v>260</v>
      </c>
      <c r="CH2" t="s">
        <v>261</v>
      </c>
      <c r="CI2" t="s">
        <v>263</v>
      </c>
      <c r="CJ2" t="s">
        <v>264</v>
      </c>
      <c r="CK2" t="s">
        <v>264</v>
      </c>
      <c r="CL2" t="s">
        <v>253</v>
      </c>
      <c r="CM2" t="s">
        <v>254</v>
      </c>
      <c r="CN2" t="s">
        <v>255</v>
      </c>
      <c r="CO2" t="s">
        <v>256</v>
      </c>
      <c r="CP2" t="s">
        <v>257</v>
      </c>
      <c r="CQ2" t="s">
        <v>258</v>
      </c>
      <c r="CR2" t="s">
        <v>259</v>
      </c>
      <c r="CS2" t="s">
        <v>260</v>
      </c>
      <c r="CT2" t="s">
        <v>261</v>
      </c>
      <c r="CU2" t="s">
        <v>263</v>
      </c>
      <c r="CV2" t="s">
        <v>264</v>
      </c>
      <c r="CW2" t="s">
        <v>264</v>
      </c>
      <c r="CX2" t="s">
        <v>253</v>
      </c>
      <c r="CY2" t="s">
        <v>254</v>
      </c>
      <c r="CZ2" t="s">
        <v>255</v>
      </c>
      <c r="DA2" t="s">
        <v>256</v>
      </c>
      <c r="DB2" t="s">
        <v>257</v>
      </c>
      <c r="DC2" t="s">
        <v>258</v>
      </c>
      <c r="DD2" t="s">
        <v>259</v>
      </c>
      <c r="DE2" t="s">
        <v>260</v>
      </c>
      <c r="DF2" t="s">
        <v>261</v>
      </c>
      <c r="DG2" t="s">
        <v>263</v>
      </c>
      <c r="DH2" t="s">
        <v>264</v>
      </c>
      <c r="DI2" t="s">
        <v>264</v>
      </c>
      <c r="DJ2" t="s">
        <v>253</v>
      </c>
      <c r="DK2" t="s">
        <v>254</v>
      </c>
      <c r="DL2" t="s">
        <v>255</v>
      </c>
      <c r="DM2" t="s">
        <v>256</v>
      </c>
      <c r="DN2" t="s">
        <v>257</v>
      </c>
      <c r="DO2" t="s">
        <v>258</v>
      </c>
      <c r="DP2" t="s">
        <v>259</v>
      </c>
      <c r="DQ2" t="s">
        <v>260</v>
      </c>
      <c r="DR2" t="s">
        <v>261</v>
      </c>
      <c r="DS2" t="s">
        <v>263</v>
      </c>
      <c r="DT2" t="s">
        <v>264</v>
      </c>
      <c r="DU2" t="s">
        <v>264</v>
      </c>
      <c r="DV2" t="s">
        <v>253</v>
      </c>
      <c r="DW2" t="s">
        <v>254</v>
      </c>
      <c r="DX2" t="s">
        <v>255</v>
      </c>
      <c r="DY2" t="s">
        <v>256</v>
      </c>
      <c r="DZ2" t="s">
        <v>257</v>
      </c>
      <c r="EA2" t="s">
        <v>258</v>
      </c>
      <c r="EB2" t="s">
        <v>259</v>
      </c>
      <c r="EC2" t="s">
        <v>260</v>
      </c>
      <c r="ED2" t="s">
        <v>261</v>
      </c>
      <c r="EE2" t="s">
        <v>263</v>
      </c>
      <c r="EF2" t="s">
        <v>264</v>
      </c>
      <c r="EG2" t="s">
        <v>264</v>
      </c>
      <c r="EH2" t="s">
        <v>253</v>
      </c>
      <c r="EI2" t="s">
        <v>254</v>
      </c>
      <c r="EJ2" t="s">
        <v>255</v>
      </c>
      <c r="EK2" t="s">
        <v>256</v>
      </c>
      <c r="EL2" t="s">
        <v>257</v>
      </c>
      <c r="EM2" t="s">
        <v>258</v>
      </c>
      <c r="EN2" t="s">
        <v>259</v>
      </c>
      <c r="EO2" t="s">
        <v>260</v>
      </c>
      <c r="EP2" t="s">
        <v>261</v>
      </c>
      <c r="EQ2" t="s">
        <v>263</v>
      </c>
      <c r="ER2" t="s">
        <v>264</v>
      </c>
      <c r="ES2" t="s">
        <v>264</v>
      </c>
      <c r="ET2" t="s">
        <v>253</v>
      </c>
      <c r="EU2" t="s">
        <v>254</v>
      </c>
      <c r="EV2" t="s">
        <v>255</v>
      </c>
      <c r="EW2" t="s">
        <v>256</v>
      </c>
      <c r="EX2" t="s">
        <v>257</v>
      </c>
      <c r="EY2" t="s">
        <v>258</v>
      </c>
      <c r="EZ2" t="s">
        <v>259</v>
      </c>
      <c r="FA2" t="s">
        <v>260</v>
      </c>
      <c r="FB2" t="s">
        <v>261</v>
      </c>
      <c r="FC2" t="s">
        <v>263</v>
      </c>
      <c r="FD2" t="s">
        <v>264</v>
      </c>
      <c r="FE2" t="s">
        <v>264</v>
      </c>
    </row>
    <row r="3" spans="1:162" hidden="1" x14ac:dyDescent="0.35">
      <c r="A3" t="s">
        <v>285</v>
      </c>
      <c r="F3" t="s">
        <v>169</v>
      </c>
      <c r="G3" t="s">
        <v>169</v>
      </c>
      <c r="H3" t="s">
        <v>169</v>
      </c>
      <c r="I3" t="s">
        <v>169</v>
      </c>
      <c r="J3" t="s">
        <v>169</v>
      </c>
      <c r="K3" t="s">
        <v>169</v>
      </c>
      <c r="L3" t="s">
        <v>169</v>
      </c>
      <c r="M3" t="s">
        <v>169</v>
      </c>
      <c r="N3" t="s">
        <v>169</v>
      </c>
      <c r="O3" t="s">
        <v>169</v>
      </c>
      <c r="P3" t="s">
        <v>169</v>
      </c>
      <c r="Q3" t="s">
        <v>169</v>
      </c>
      <c r="R3" t="s">
        <v>239</v>
      </c>
      <c r="S3" t="s">
        <v>239</v>
      </c>
      <c r="T3" t="s">
        <v>239</v>
      </c>
      <c r="U3" t="s">
        <v>239</v>
      </c>
      <c r="V3" t="s">
        <v>239</v>
      </c>
      <c r="W3" t="s">
        <v>239</v>
      </c>
      <c r="X3" t="s">
        <v>239</v>
      </c>
      <c r="Y3" t="s">
        <v>239</v>
      </c>
      <c r="Z3" t="s">
        <v>239</v>
      </c>
      <c r="AA3" t="s">
        <v>239</v>
      </c>
      <c r="AB3" t="s">
        <v>239</v>
      </c>
      <c r="AC3" t="s">
        <v>169</v>
      </c>
      <c r="AD3" t="s">
        <v>240</v>
      </c>
      <c r="AE3" t="s">
        <v>240</v>
      </c>
      <c r="AF3" t="s">
        <v>240</v>
      </c>
      <c r="AG3" t="s">
        <v>240</v>
      </c>
      <c r="AH3" t="s">
        <v>240</v>
      </c>
      <c r="AI3" t="s">
        <v>240</v>
      </c>
      <c r="AJ3" t="s">
        <v>240</v>
      </c>
      <c r="AK3" t="s">
        <v>240</v>
      </c>
      <c r="AL3" t="s">
        <v>240</v>
      </c>
      <c r="AM3" t="s">
        <v>240</v>
      </c>
      <c r="AN3" t="s">
        <v>240</v>
      </c>
      <c r="AO3" t="s">
        <v>169</v>
      </c>
      <c r="AP3" t="s">
        <v>241</v>
      </c>
      <c r="AQ3" t="s">
        <v>241</v>
      </c>
      <c r="AR3" t="s">
        <v>241</v>
      </c>
      <c r="AS3" t="s">
        <v>241</v>
      </c>
      <c r="AT3" t="s">
        <v>241</v>
      </c>
      <c r="AU3" t="s">
        <v>241</v>
      </c>
      <c r="AV3" t="s">
        <v>241</v>
      </c>
      <c r="AW3" t="s">
        <v>241</v>
      </c>
      <c r="AX3" t="s">
        <v>241</v>
      </c>
      <c r="AY3" t="s">
        <v>241</v>
      </c>
      <c r="AZ3" t="s">
        <v>241</v>
      </c>
      <c r="BA3" t="s">
        <v>169</v>
      </c>
      <c r="BB3" t="s">
        <v>242</v>
      </c>
      <c r="BC3" t="s">
        <v>242</v>
      </c>
      <c r="BD3" t="s">
        <v>242</v>
      </c>
      <c r="BE3" t="s">
        <v>242</v>
      </c>
      <c r="BF3" t="s">
        <v>242</v>
      </c>
      <c r="BG3" t="s">
        <v>242</v>
      </c>
      <c r="BH3" t="s">
        <v>242</v>
      </c>
      <c r="BI3" t="s">
        <v>242</v>
      </c>
      <c r="BJ3" t="s">
        <v>242</v>
      </c>
      <c r="BK3" t="s">
        <v>242</v>
      </c>
      <c r="BL3" t="s">
        <v>242</v>
      </c>
      <c r="BM3" t="s">
        <v>169</v>
      </c>
      <c r="BN3" t="s">
        <v>243</v>
      </c>
      <c r="BO3" t="s">
        <v>243</v>
      </c>
      <c r="BP3" t="s">
        <v>243</v>
      </c>
      <c r="BQ3" t="s">
        <v>243</v>
      </c>
      <c r="BR3" t="s">
        <v>243</v>
      </c>
      <c r="BS3" t="s">
        <v>243</v>
      </c>
      <c r="BT3" t="s">
        <v>243</v>
      </c>
      <c r="BU3" t="s">
        <v>243</v>
      </c>
      <c r="BV3" t="s">
        <v>243</v>
      </c>
      <c r="BW3" t="s">
        <v>243</v>
      </c>
      <c r="BX3" t="s">
        <v>243</v>
      </c>
      <c r="BY3" t="s">
        <v>169</v>
      </c>
      <c r="BZ3" t="s">
        <v>244</v>
      </c>
      <c r="CA3" t="s">
        <v>244</v>
      </c>
      <c r="CB3" t="s">
        <v>244</v>
      </c>
      <c r="CC3" t="s">
        <v>244</v>
      </c>
      <c r="CD3" t="s">
        <v>244</v>
      </c>
      <c r="CE3" t="s">
        <v>244</v>
      </c>
      <c r="CF3" t="s">
        <v>244</v>
      </c>
      <c r="CG3" t="s">
        <v>244</v>
      </c>
      <c r="CH3" t="s">
        <v>244</v>
      </c>
      <c r="CI3" t="s">
        <v>244</v>
      </c>
      <c r="CJ3" t="s">
        <v>244</v>
      </c>
      <c r="CK3" t="s">
        <v>169</v>
      </c>
      <c r="CL3" t="s">
        <v>245</v>
      </c>
      <c r="CM3" t="s">
        <v>245</v>
      </c>
      <c r="CN3" t="s">
        <v>245</v>
      </c>
      <c r="CO3" t="s">
        <v>245</v>
      </c>
      <c r="CP3" t="s">
        <v>245</v>
      </c>
      <c r="CQ3" t="s">
        <v>245</v>
      </c>
      <c r="CR3" t="s">
        <v>245</v>
      </c>
      <c r="CS3" t="s">
        <v>245</v>
      </c>
      <c r="CT3" t="s">
        <v>245</v>
      </c>
      <c r="CU3" t="s">
        <v>245</v>
      </c>
      <c r="CV3" t="s">
        <v>245</v>
      </c>
      <c r="CW3" t="s">
        <v>169</v>
      </c>
      <c r="CX3" t="s">
        <v>246</v>
      </c>
      <c r="CY3" t="s">
        <v>246</v>
      </c>
      <c r="CZ3" t="s">
        <v>246</v>
      </c>
      <c r="DA3" t="s">
        <v>246</v>
      </c>
      <c r="DB3" t="s">
        <v>246</v>
      </c>
      <c r="DC3" t="s">
        <v>246</v>
      </c>
      <c r="DD3" t="s">
        <v>246</v>
      </c>
      <c r="DE3" t="s">
        <v>246</v>
      </c>
      <c r="DF3" t="s">
        <v>246</v>
      </c>
      <c r="DG3" t="s">
        <v>246</v>
      </c>
      <c r="DH3" t="s">
        <v>246</v>
      </c>
      <c r="DI3" t="s">
        <v>169</v>
      </c>
      <c r="DJ3" t="s">
        <v>247</v>
      </c>
      <c r="DK3" t="s">
        <v>247</v>
      </c>
      <c r="DL3" t="s">
        <v>247</v>
      </c>
      <c r="DM3" t="s">
        <v>247</v>
      </c>
      <c r="DN3" t="s">
        <v>247</v>
      </c>
      <c r="DO3" t="s">
        <v>247</v>
      </c>
      <c r="DP3" t="s">
        <v>247</v>
      </c>
      <c r="DQ3" t="s">
        <v>247</v>
      </c>
      <c r="DR3" t="s">
        <v>247</v>
      </c>
      <c r="DS3" t="s">
        <v>247</v>
      </c>
      <c r="DT3" t="s">
        <v>247</v>
      </c>
      <c r="DU3" t="s">
        <v>169</v>
      </c>
      <c r="DV3" t="s">
        <v>248</v>
      </c>
      <c r="DW3" t="s">
        <v>248</v>
      </c>
      <c r="DX3" t="s">
        <v>248</v>
      </c>
      <c r="DY3" t="s">
        <v>248</v>
      </c>
      <c r="DZ3" t="s">
        <v>248</v>
      </c>
      <c r="EA3" t="s">
        <v>248</v>
      </c>
      <c r="EB3" t="s">
        <v>248</v>
      </c>
      <c r="EC3" t="s">
        <v>248</v>
      </c>
      <c r="ED3" t="s">
        <v>248</v>
      </c>
      <c r="EE3" t="s">
        <v>248</v>
      </c>
      <c r="EF3" t="s">
        <v>248</v>
      </c>
      <c r="EG3" t="s">
        <v>169</v>
      </c>
      <c r="EH3" t="s">
        <v>249</v>
      </c>
      <c r="EI3" t="s">
        <v>249</v>
      </c>
      <c r="EJ3" t="s">
        <v>249</v>
      </c>
      <c r="EK3" t="s">
        <v>249</v>
      </c>
      <c r="EL3" t="s">
        <v>249</v>
      </c>
      <c r="EM3" t="s">
        <v>249</v>
      </c>
      <c r="EN3" t="s">
        <v>249</v>
      </c>
      <c r="EO3" t="s">
        <v>249</v>
      </c>
      <c r="EP3" t="s">
        <v>249</v>
      </c>
      <c r="EQ3" t="s">
        <v>249</v>
      </c>
      <c r="ER3" t="s">
        <v>249</v>
      </c>
      <c r="ES3" t="s">
        <v>169</v>
      </c>
      <c r="ET3" t="s">
        <v>6</v>
      </c>
      <c r="EU3" t="s">
        <v>6</v>
      </c>
      <c r="EV3" t="s">
        <v>6</v>
      </c>
      <c r="EW3" t="s">
        <v>6</v>
      </c>
      <c r="EX3" t="s">
        <v>6</v>
      </c>
      <c r="EY3" t="s">
        <v>6</v>
      </c>
      <c r="EZ3" t="s">
        <v>6</v>
      </c>
      <c r="FA3" t="s">
        <v>6</v>
      </c>
      <c r="FB3" t="s">
        <v>6</v>
      </c>
      <c r="FC3" t="s">
        <v>6</v>
      </c>
      <c r="FD3" t="s">
        <v>6</v>
      </c>
      <c r="FE3" t="s">
        <v>169</v>
      </c>
    </row>
    <row r="4" spans="1:162" hidden="1" x14ac:dyDescent="0.35"/>
    <row r="5" spans="1:162" x14ac:dyDescent="0.35">
      <c r="D5" t="s">
        <v>172</v>
      </c>
    </row>
    <row r="6" spans="1:162" ht="15" customHeight="1" x14ac:dyDescent="0.35">
      <c r="D6" s="38"/>
      <c r="E6" s="38" t="s">
        <v>168</v>
      </c>
      <c r="F6" t="s">
        <v>286</v>
      </c>
      <c r="R6" t="s">
        <v>286</v>
      </c>
      <c r="AD6" t="s">
        <v>286</v>
      </c>
      <c r="AP6" t="s">
        <v>286</v>
      </c>
      <c r="BB6" t="s">
        <v>286</v>
      </c>
      <c r="BN6" t="s">
        <v>286</v>
      </c>
      <c r="BZ6" t="s">
        <v>286</v>
      </c>
      <c r="CL6" t="s">
        <v>286</v>
      </c>
      <c r="CX6" t="s">
        <v>286</v>
      </c>
      <c r="DJ6" t="s">
        <v>286</v>
      </c>
      <c r="DV6" t="s">
        <v>286</v>
      </c>
      <c r="EH6" t="s">
        <v>286</v>
      </c>
      <c r="ET6" t="s">
        <v>286</v>
      </c>
      <c r="FF6" s="38" t="s">
        <v>99</v>
      </c>
    </row>
    <row r="7" spans="1:162" ht="15" customHeight="1" x14ac:dyDescent="0.35">
      <c r="D7" s="38"/>
      <c r="E7" s="38"/>
      <c r="F7" t="str">
        <f>$B$1&amp;" . "&amp;$A$1</f>
        <v>Лыковская ГЭС . Орловская область</v>
      </c>
      <c r="R7" t="str">
        <f>$B$1&amp;" . "&amp;$A$1</f>
        <v>Лыковская ГЭС . Орловская область</v>
      </c>
      <c r="AD7" t="str">
        <f>$B$1&amp;" . "&amp;$A$1</f>
        <v>Лыковская ГЭС . Орловская область</v>
      </c>
      <c r="AP7" t="str">
        <f>$B$1&amp;" . "&amp;$A$1</f>
        <v>Лыковская ГЭС . Орловская область</v>
      </c>
      <c r="BB7" t="str">
        <f>$B$1&amp;" . "&amp;$A$1</f>
        <v>Лыковская ГЭС . Орловская область</v>
      </c>
      <c r="BN7" t="str">
        <f>$B$1&amp;" . "&amp;$A$1</f>
        <v>Лыковская ГЭС . Орловская область</v>
      </c>
      <c r="BZ7" t="str">
        <f>$B$1&amp;" . "&amp;$A$1</f>
        <v>Лыковская ГЭС . Орловская область</v>
      </c>
      <c r="CL7" t="str">
        <f>$B$1&amp;" . "&amp;$A$1</f>
        <v>Лыковская ГЭС . Орловская область</v>
      </c>
      <c r="CX7" t="str">
        <f>$B$1&amp;" . "&amp;$A$1</f>
        <v>Лыковская ГЭС . Орловская область</v>
      </c>
      <c r="DJ7" t="str">
        <f>$B$1&amp;" . "&amp;$A$1</f>
        <v>Лыковская ГЭС . Орловская область</v>
      </c>
      <c r="DV7" t="str">
        <f>$B$1&amp;" . "&amp;$A$1</f>
        <v>Лыковская ГЭС . Орловская область</v>
      </c>
      <c r="EH7" t="str">
        <f>$B$1&amp;" . "&amp;$A$1</f>
        <v>Лыковская ГЭС . Орловская область</v>
      </c>
      <c r="ET7" t="str">
        <f>$B$1&amp;" . "&amp;$A$1</f>
        <v>Лыковская ГЭС . Орловская область</v>
      </c>
      <c r="FF7" s="38"/>
    </row>
    <row r="8" spans="1:162" ht="15" customHeight="1" x14ac:dyDescent="0.35">
      <c r="D8" s="38"/>
      <c r="E8" s="38"/>
      <c r="F8" t="str">
        <f>G3&amp;" "&amp;$D$1&amp; " г."</f>
        <v>Январь 2024 г.</v>
      </c>
      <c r="R8" t="str">
        <f>S3&amp;" "&amp;$D$1&amp; " г."</f>
        <v>Февраль 2024 г.</v>
      </c>
      <c r="AD8" t="str">
        <f>AE3&amp;" "&amp;$D$1&amp; " г."</f>
        <v>Март 2024 г.</v>
      </c>
      <c r="AP8" t="str">
        <f>AQ3&amp;" "&amp;$D$1&amp; " г."</f>
        <v>Апрель 2024 г.</v>
      </c>
      <c r="BB8" t="str">
        <f>BC3&amp;" "&amp;$D$1&amp; " г."</f>
        <v>Май 2024 г.</v>
      </c>
      <c r="BN8" t="str">
        <f>BO3&amp;" "&amp;$D$1&amp; " г."</f>
        <v>Июнь 2024 г.</v>
      </c>
      <c r="BZ8" t="str">
        <f>CA3&amp;" "&amp;$D$1&amp; " г."</f>
        <v>Июль 2024 г.</v>
      </c>
      <c r="CL8" t="str">
        <f>CM3&amp;" "&amp;$D$1&amp; " г."</f>
        <v>Август 2024 г.</v>
      </c>
      <c r="CX8" t="str">
        <f>CY3&amp;" "&amp;$D$1&amp; " г."</f>
        <v>Сентябрь 2024 г.</v>
      </c>
      <c r="DJ8" t="str">
        <f>DK3&amp;" "&amp;$D$1&amp; " г."</f>
        <v>Октябрь 2024 г.</v>
      </c>
      <c r="DV8" t="str">
        <f>DW3&amp;" "&amp;$D$1&amp; " г."</f>
        <v>Ноябрь 2024 г.</v>
      </c>
      <c r="EH8" t="str">
        <f>EI3&amp;" "&amp;$D$1&amp; " г."</f>
        <v>Декабрь 2024 г.</v>
      </c>
      <c r="ET8" t="str">
        <f>EU3&amp;" "&amp;$D$1</f>
        <v>Год 2024</v>
      </c>
      <c r="FF8" s="38"/>
    </row>
    <row r="9" spans="1:162" ht="25.5" customHeight="1" x14ac:dyDescent="0.35">
      <c r="D9" s="38"/>
      <c r="E9" s="38"/>
      <c r="F9" s="38" t="s">
        <v>287</v>
      </c>
      <c r="G9" s="38" t="s">
        <v>288</v>
      </c>
      <c r="H9" s="38" t="s">
        <v>289</v>
      </c>
      <c r="I9" s="38"/>
      <c r="J9" s="38"/>
      <c r="K9" s="38" t="s">
        <v>270</v>
      </c>
      <c r="L9" s="38"/>
      <c r="M9" s="38"/>
      <c r="N9" t="s">
        <v>294</v>
      </c>
      <c r="O9" s="38" t="s">
        <v>290</v>
      </c>
      <c r="P9" s="38" t="s">
        <v>295</v>
      </c>
      <c r="Q9" s="38" t="s">
        <v>311</v>
      </c>
      <c r="R9" s="38" t="s">
        <v>287</v>
      </c>
      <c r="S9" s="38" t="s">
        <v>288</v>
      </c>
      <c r="T9" s="38" t="s">
        <v>289</v>
      </c>
      <c r="U9" s="38"/>
      <c r="V9" s="38"/>
      <c r="W9" s="38" t="s">
        <v>270</v>
      </c>
      <c r="X9" s="38"/>
      <c r="Y9" s="38"/>
      <c r="Z9" t="s">
        <v>294</v>
      </c>
      <c r="AA9" s="38" t="s">
        <v>290</v>
      </c>
      <c r="AB9" s="38" t="s">
        <v>295</v>
      </c>
      <c r="AC9" s="38" t="s">
        <v>311</v>
      </c>
      <c r="AD9" s="38" t="s">
        <v>287</v>
      </c>
      <c r="AE9" s="38" t="s">
        <v>288</v>
      </c>
      <c r="AF9" s="38" t="s">
        <v>289</v>
      </c>
      <c r="AG9" s="38"/>
      <c r="AH9" s="38"/>
      <c r="AI9" s="38" t="s">
        <v>270</v>
      </c>
      <c r="AJ9" s="38"/>
      <c r="AK9" s="38"/>
      <c r="AL9" t="s">
        <v>294</v>
      </c>
      <c r="AM9" s="38" t="s">
        <v>290</v>
      </c>
      <c r="AN9" s="38" t="s">
        <v>295</v>
      </c>
      <c r="AO9" s="38" t="s">
        <v>311</v>
      </c>
      <c r="AP9" s="38" t="s">
        <v>287</v>
      </c>
      <c r="AQ9" s="38" t="s">
        <v>288</v>
      </c>
      <c r="AR9" s="38" t="s">
        <v>289</v>
      </c>
      <c r="AS9" s="38"/>
      <c r="AT9" s="38"/>
      <c r="AU9" s="38" t="s">
        <v>270</v>
      </c>
      <c r="AV9" s="38"/>
      <c r="AW9" s="38"/>
      <c r="AX9" t="s">
        <v>294</v>
      </c>
      <c r="AY9" s="38" t="s">
        <v>290</v>
      </c>
      <c r="AZ9" s="38" t="s">
        <v>295</v>
      </c>
      <c r="BA9" s="38" t="s">
        <v>311</v>
      </c>
      <c r="BB9" s="38" t="s">
        <v>287</v>
      </c>
      <c r="BC9" s="38" t="s">
        <v>288</v>
      </c>
      <c r="BD9" s="38" t="s">
        <v>289</v>
      </c>
      <c r="BE9" s="38"/>
      <c r="BF9" s="38"/>
      <c r="BG9" s="38" t="s">
        <v>270</v>
      </c>
      <c r="BH9" s="38"/>
      <c r="BI9" s="38"/>
      <c r="BJ9" t="s">
        <v>294</v>
      </c>
      <c r="BK9" s="38" t="s">
        <v>290</v>
      </c>
      <c r="BL9" s="38" t="s">
        <v>295</v>
      </c>
      <c r="BM9" s="38" t="s">
        <v>311</v>
      </c>
      <c r="BN9" s="38" t="s">
        <v>287</v>
      </c>
      <c r="BO9" s="38" t="s">
        <v>288</v>
      </c>
      <c r="BP9" s="38" t="s">
        <v>289</v>
      </c>
      <c r="BQ9" s="38"/>
      <c r="BR9" s="38"/>
      <c r="BS9" s="38" t="s">
        <v>270</v>
      </c>
      <c r="BT9" s="38"/>
      <c r="BU9" s="38"/>
      <c r="BV9" t="s">
        <v>294</v>
      </c>
      <c r="BW9" s="38" t="s">
        <v>290</v>
      </c>
      <c r="BX9" s="38" t="s">
        <v>295</v>
      </c>
      <c r="BY9" s="38" t="s">
        <v>311</v>
      </c>
      <c r="BZ9" s="38" t="s">
        <v>287</v>
      </c>
      <c r="CA9" s="38" t="s">
        <v>288</v>
      </c>
      <c r="CB9" s="38" t="s">
        <v>289</v>
      </c>
      <c r="CC9" s="38"/>
      <c r="CD9" s="38"/>
      <c r="CE9" s="38" t="s">
        <v>270</v>
      </c>
      <c r="CF9" s="38"/>
      <c r="CG9" s="38"/>
      <c r="CH9" t="s">
        <v>294</v>
      </c>
      <c r="CI9" s="38" t="s">
        <v>290</v>
      </c>
      <c r="CJ9" s="38" t="s">
        <v>295</v>
      </c>
      <c r="CK9" s="38" t="s">
        <v>311</v>
      </c>
      <c r="CL9" s="38" t="s">
        <v>287</v>
      </c>
      <c r="CM9" s="38" t="s">
        <v>288</v>
      </c>
      <c r="CN9" s="38" t="s">
        <v>289</v>
      </c>
      <c r="CO9" s="38"/>
      <c r="CP9" s="38"/>
      <c r="CQ9" s="38" t="s">
        <v>270</v>
      </c>
      <c r="CR9" s="38"/>
      <c r="CS9" s="38"/>
      <c r="CT9" t="s">
        <v>294</v>
      </c>
      <c r="CU9" s="38" t="s">
        <v>290</v>
      </c>
      <c r="CV9" s="38" t="s">
        <v>295</v>
      </c>
      <c r="CW9" s="38" t="s">
        <v>311</v>
      </c>
      <c r="CX9" s="38" t="s">
        <v>287</v>
      </c>
      <c r="CY9" s="38" t="s">
        <v>288</v>
      </c>
      <c r="CZ9" s="38" t="s">
        <v>289</v>
      </c>
      <c r="DA9" s="38"/>
      <c r="DB9" s="38"/>
      <c r="DC9" s="38" t="s">
        <v>270</v>
      </c>
      <c r="DD9" s="38"/>
      <c r="DE9" s="38"/>
      <c r="DF9" t="s">
        <v>294</v>
      </c>
      <c r="DG9" s="38" t="s">
        <v>290</v>
      </c>
      <c r="DH9" s="38" t="s">
        <v>295</v>
      </c>
      <c r="DI9" s="38" t="s">
        <v>311</v>
      </c>
      <c r="DJ9" s="38" t="s">
        <v>287</v>
      </c>
      <c r="DK9" s="38" t="s">
        <v>288</v>
      </c>
      <c r="DL9" s="38" t="s">
        <v>289</v>
      </c>
      <c r="DM9" s="38"/>
      <c r="DN9" s="38"/>
      <c r="DO9" s="38" t="s">
        <v>270</v>
      </c>
      <c r="DP9" s="38"/>
      <c r="DQ9" s="38"/>
      <c r="DR9" t="s">
        <v>294</v>
      </c>
      <c r="DS9" s="38" t="s">
        <v>290</v>
      </c>
      <c r="DT9" s="38" t="s">
        <v>295</v>
      </c>
      <c r="DU9" s="38" t="s">
        <v>311</v>
      </c>
      <c r="DV9" s="38" t="s">
        <v>287</v>
      </c>
      <c r="DW9" s="38" t="s">
        <v>288</v>
      </c>
      <c r="DX9" s="38" t="s">
        <v>289</v>
      </c>
      <c r="DY9" s="38"/>
      <c r="DZ9" s="38"/>
      <c r="EA9" s="38" t="s">
        <v>270</v>
      </c>
      <c r="EB9" s="38"/>
      <c r="EC9" s="38"/>
      <c r="ED9" t="s">
        <v>294</v>
      </c>
      <c r="EE9" s="38" t="s">
        <v>290</v>
      </c>
      <c r="EF9" s="38" t="s">
        <v>295</v>
      </c>
      <c r="EG9" s="38" t="s">
        <v>311</v>
      </c>
      <c r="EH9" s="38" t="s">
        <v>287</v>
      </c>
      <c r="EI9" s="38" t="s">
        <v>288</v>
      </c>
      <c r="EJ9" s="38" t="s">
        <v>289</v>
      </c>
      <c r="EK9" s="38"/>
      <c r="EL9" s="38"/>
      <c r="EM9" s="38" t="s">
        <v>270</v>
      </c>
      <c r="EN9" s="38"/>
      <c r="EO9" s="38"/>
      <c r="EP9" t="s">
        <v>294</v>
      </c>
      <c r="EQ9" s="38" t="s">
        <v>290</v>
      </c>
      <c r="ER9" s="38" t="s">
        <v>295</v>
      </c>
      <c r="ES9" s="38" t="s">
        <v>311</v>
      </c>
      <c r="ET9" s="38" t="s">
        <v>287</v>
      </c>
      <c r="EU9" s="38" t="s">
        <v>288</v>
      </c>
      <c r="EV9" s="38" t="s">
        <v>289</v>
      </c>
      <c r="EW9" s="38"/>
      <c r="EX9" s="38"/>
      <c r="EY9" s="38" t="s">
        <v>270</v>
      </c>
      <c r="EZ9" s="38"/>
      <c r="FA9" s="38"/>
      <c r="FB9" t="s">
        <v>294</v>
      </c>
      <c r="FC9" s="38" t="s">
        <v>290</v>
      </c>
      <c r="FD9" s="38" t="s">
        <v>295</v>
      </c>
      <c r="FE9" s="38" t="s">
        <v>311</v>
      </c>
      <c r="FF9" s="38"/>
    </row>
    <row r="10" spans="1:162" ht="19.5" customHeight="1" x14ac:dyDescent="0.35">
      <c r="D10" s="38"/>
      <c r="E10" s="38"/>
      <c r="F10" s="38"/>
      <c r="G10" s="38"/>
      <c r="H10" s="38" t="s">
        <v>278</v>
      </c>
      <c r="I10" s="38" t="s">
        <v>276</v>
      </c>
      <c r="J10" s="38" t="s">
        <v>275</v>
      </c>
      <c r="K10" s="38" t="s">
        <v>278</v>
      </c>
      <c r="L10" s="38" t="s">
        <v>279</v>
      </c>
      <c r="M10" s="38" t="s">
        <v>291</v>
      </c>
      <c r="N10" s="38" t="s">
        <v>296</v>
      </c>
      <c r="O10" s="38"/>
      <c r="P10" s="38"/>
      <c r="Q10" s="38"/>
      <c r="R10" s="38"/>
      <c r="S10" s="38"/>
      <c r="T10" s="38" t="s">
        <v>278</v>
      </c>
      <c r="U10" s="38" t="s">
        <v>276</v>
      </c>
      <c r="V10" s="38" t="s">
        <v>275</v>
      </c>
      <c r="W10" s="38" t="s">
        <v>278</v>
      </c>
      <c r="X10" s="38" t="s">
        <v>279</v>
      </c>
      <c r="Y10" s="38" t="s">
        <v>291</v>
      </c>
      <c r="Z10" s="38" t="s">
        <v>296</v>
      </c>
      <c r="AA10" s="38"/>
      <c r="AB10" s="38"/>
      <c r="AC10" s="38"/>
      <c r="AD10" s="38"/>
      <c r="AE10" s="38"/>
      <c r="AF10" s="38" t="s">
        <v>278</v>
      </c>
      <c r="AG10" s="38" t="s">
        <v>276</v>
      </c>
      <c r="AH10" s="38" t="s">
        <v>275</v>
      </c>
      <c r="AI10" s="38" t="s">
        <v>278</v>
      </c>
      <c r="AJ10" s="38" t="s">
        <v>279</v>
      </c>
      <c r="AK10" s="38" t="s">
        <v>291</v>
      </c>
      <c r="AL10" s="38" t="s">
        <v>296</v>
      </c>
      <c r="AM10" s="38"/>
      <c r="AN10" s="38"/>
      <c r="AO10" s="38"/>
      <c r="AP10" s="38"/>
      <c r="AQ10" s="38"/>
      <c r="AR10" s="38" t="s">
        <v>278</v>
      </c>
      <c r="AS10" s="38" t="s">
        <v>276</v>
      </c>
      <c r="AT10" s="38" t="s">
        <v>275</v>
      </c>
      <c r="AU10" s="38" t="s">
        <v>278</v>
      </c>
      <c r="AV10" s="38" t="s">
        <v>279</v>
      </c>
      <c r="AW10" s="38" t="s">
        <v>291</v>
      </c>
      <c r="AX10" s="38" t="s">
        <v>296</v>
      </c>
      <c r="AY10" s="38"/>
      <c r="AZ10" s="38"/>
      <c r="BA10" s="38"/>
      <c r="BB10" s="38"/>
      <c r="BC10" s="38"/>
      <c r="BD10" s="38" t="s">
        <v>278</v>
      </c>
      <c r="BE10" s="38" t="s">
        <v>276</v>
      </c>
      <c r="BF10" s="38" t="s">
        <v>275</v>
      </c>
      <c r="BG10" s="38" t="s">
        <v>278</v>
      </c>
      <c r="BH10" s="38" t="s">
        <v>279</v>
      </c>
      <c r="BI10" s="38" t="s">
        <v>291</v>
      </c>
      <c r="BJ10" s="38" t="s">
        <v>296</v>
      </c>
      <c r="BK10" s="38"/>
      <c r="BL10" s="38"/>
      <c r="BM10" s="38"/>
      <c r="BN10" s="38"/>
      <c r="BO10" s="38"/>
      <c r="BP10" s="38" t="s">
        <v>278</v>
      </c>
      <c r="BQ10" s="38" t="s">
        <v>276</v>
      </c>
      <c r="BR10" s="38" t="s">
        <v>275</v>
      </c>
      <c r="BS10" s="38" t="s">
        <v>278</v>
      </c>
      <c r="BT10" s="38" t="s">
        <v>279</v>
      </c>
      <c r="BU10" s="38" t="s">
        <v>291</v>
      </c>
      <c r="BV10" s="38" t="s">
        <v>296</v>
      </c>
      <c r="BW10" s="38"/>
      <c r="BX10" s="38"/>
      <c r="BY10" s="38"/>
      <c r="BZ10" s="38"/>
      <c r="CA10" s="38"/>
      <c r="CB10" s="38" t="s">
        <v>278</v>
      </c>
      <c r="CC10" s="38" t="s">
        <v>276</v>
      </c>
      <c r="CD10" s="38" t="s">
        <v>275</v>
      </c>
      <c r="CE10" s="38" t="s">
        <v>278</v>
      </c>
      <c r="CF10" s="38" t="s">
        <v>279</v>
      </c>
      <c r="CG10" s="38" t="s">
        <v>291</v>
      </c>
      <c r="CH10" s="38" t="s">
        <v>296</v>
      </c>
      <c r="CI10" s="38"/>
      <c r="CJ10" s="38"/>
      <c r="CK10" s="38"/>
      <c r="CL10" s="38"/>
      <c r="CM10" s="38"/>
      <c r="CN10" s="38" t="s">
        <v>278</v>
      </c>
      <c r="CO10" s="38" t="s">
        <v>276</v>
      </c>
      <c r="CP10" s="38" t="s">
        <v>275</v>
      </c>
      <c r="CQ10" s="38" t="s">
        <v>278</v>
      </c>
      <c r="CR10" s="38" t="s">
        <v>279</v>
      </c>
      <c r="CS10" s="38" t="s">
        <v>291</v>
      </c>
      <c r="CT10" s="38" t="s">
        <v>296</v>
      </c>
      <c r="CU10" s="38"/>
      <c r="CV10" s="38"/>
      <c r="CW10" s="38"/>
      <c r="CX10" s="38"/>
      <c r="CY10" s="38"/>
      <c r="CZ10" s="38" t="s">
        <v>278</v>
      </c>
      <c r="DA10" s="38" t="s">
        <v>276</v>
      </c>
      <c r="DB10" s="38" t="s">
        <v>275</v>
      </c>
      <c r="DC10" s="38" t="s">
        <v>278</v>
      </c>
      <c r="DD10" s="38" t="s">
        <v>279</v>
      </c>
      <c r="DE10" s="38" t="s">
        <v>291</v>
      </c>
      <c r="DF10" s="38" t="s">
        <v>296</v>
      </c>
      <c r="DG10" s="38"/>
      <c r="DH10" s="38"/>
      <c r="DI10" s="38"/>
      <c r="DJ10" s="38"/>
      <c r="DK10" s="38"/>
      <c r="DL10" s="38" t="s">
        <v>278</v>
      </c>
      <c r="DM10" s="38" t="s">
        <v>276</v>
      </c>
      <c r="DN10" s="38" t="s">
        <v>275</v>
      </c>
      <c r="DO10" s="38" t="s">
        <v>278</v>
      </c>
      <c r="DP10" s="38" t="s">
        <v>279</v>
      </c>
      <c r="DQ10" s="38" t="s">
        <v>291</v>
      </c>
      <c r="DR10" s="38" t="s">
        <v>296</v>
      </c>
      <c r="DS10" s="38"/>
      <c r="DT10" s="38"/>
      <c r="DU10" s="38"/>
      <c r="DV10" s="38"/>
      <c r="DW10" s="38"/>
      <c r="DX10" s="38" t="s">
        <v>278</v>
      </c>
      <c r="DY10" s="38" t="s">
        <v>276</v>
      </c>
      <c r="DZ10" s="38" t="s">
        <v>275</v>
      </c>
      <c r="EA10" s="38" t="s">
        <v>278</v>
      </c>
      <c r="EB10" s="38" t="s">
        <v>279</v>
      </c>
      <c r="EC10" s="38" t="s">
        <v>291</v>
      </c>
      <c r="ED10" s="38" t="s">
        <v>296</v>
      </c>
      <c r="EE10" s="38"/>
      <c r="EF10" s="38"/>
      <c r="EG10" s="38"/>
      <c r="EH10" s="38"/>
      <c r="EI10" s="38"/>
      <c r="EJ10" s="38" t="s">
        <v>278</v>
      </c>
      <c r="EK10" s="38" t="s">
        <v>276</v>
      </c>
      <c r="EL10" s="38" t="s">
        <v>275</v>
      </c>
      <c r="EM10" s="38" t="s">
        <v>278</v>
      </c>
      <c r="EN10" s="38" t="s">
        <v>279</v>
      </c>
      <c r="EO10" s="38" t="s">
        <v>291</v>
      </c>
      <c r="EP10" s="38" t="s">
        <v>296</v>
      </c>
      <c r="EQ10" s="38"/>
      <c r="ER10" s="38"/>
      <c r="ES10" s="38"/>
      <c r="ET10" s="38"/>
      <c r="EU10" s="38"/>
      <c r="EV10" s="38" t="s">
        <v>278</v>
      </c>
      <c r="EW10" s="38" t="s">
        <v>276</v>
      </c>
      <c r="EX10" s="38" t="s">
        <v>275</v>
      </c>
      <c r="EY10" s="38" t="s">
        <v>278</v>
      </c>
      <c r="EZ10" s="38" t="s">
        <v>279</v>
      </c>
      <c r="FA10" s="38" t="s">
        <v>291</v>
      </c>
      <c r="FB10" s="38" t="s">
        <v>296</v>
      </c>
      <c r="FC10" s="38"/>
      <c r="FD10" s="38"/>
      <c r="FE10" s="38"/>
      <c r="FF10" s="38"/>
    </row>
    <row r="11" spans="1:162" ht="13.5" customHeight="1" x14ac:dyDescent="0.35"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</row>
    <row r="12" spans="1:162" ht="13.5" customHeight="1" x14ac:dyDescent="0.35">
      <c r="D12" t="s">
        <v>352</v>
      </c>
    </row>
    <row r="13" spans="1:162" ht="20.149999999999999" customHeight="1" x14ac:dyDescent="0.35">
      <c r="A13" t="s">
        <v>144</v>
      </c>
      <c r="D13" t="s">
        <v>144</v>
      </c>
      <c r="E13" s="38" t="str">
        <f>'Справочник ГТП'!C3</f>
        <v/>
      </c>
      <c r="F13" t="e">
        <f ca="1">SUM(F14:F15)</f>
        <v>#NAME?</v>
      </c>
      <c r="G13" t="e">
        <f ca="1">SUM(G14:G15)</f>
        <v>#NAME?</v>
      </c>
      <c r="H13" t="e">
        <f ca="1">SUM(H14:H15)</f>
        <v>#NAME?</v>
      </c>
      <c r="I13" t="e">
        <f ca="1">SUM(I14:I15)</f>
        <v>#NAME?</v>
      </c>
      <c r="J13" t="e">
        <f ca="1">SUM(J14:J15)</f>
        <v>#NAME?</v>
      </c>
      <c r="L13" t="e">
        <f ca="1">P13 - H13</f>
        <v>#NAME?</v>
      </c>
      <c r="O13" t="e">
        <f ca="1">L13</f>
        <v>#NAME?</v>
      </c>
      <c r="P13" t="e">
        <f t="shared" ref="P13:V13" ca="1" si="0">SUM(P14:P15)</f>
        <v>#NAME?</v>
      </c>
      <c r="Q13" t="e">
        <f ca="1">SUM(Q14:Q15)</f>
        <v>#NAME?</v>
      </c>
      <c r="R13" t="e">
        <f t="shared" ca="1" si="0"/>
        <v>#NAME?</v>
      </c>
      <c r="S13" t="e">
        <f t="shared" ca="1" si="0"/>
        <v>#NAME?</v>
      </c>
      <c r="T13" t="e">
        <f t="shared" ca="1" si="0"/>
        <v>#NAME?</v>
      </c>
      <c r="U13" t="e">
        <f t="shared" ca="1" si="0"/>
        <v>#NAME?</v>
      </c>
      <c r="V13" t="e">
        <f t="shared" ca="1" si="0"/>
        <v>#NAME?</v>
      </c>
      <c r="X13" t="e">
        <f ca="1">AB13 - T13</f>
        <v>#NAME?</v>
      </c>
      <c r="AA13" t="e">
        <f ca="1">X13</f>
        <v>#NAME?</v>
      </c>
      <c r="AB13" t="e">
        <f t="shared" ref="AB13:AH13" ca="1" si="1">SUM(AB14:AB15)</f>
        <v>#NAME?</v>
      </c>
      <c r="AC13" t="e">
        <f t="shared" ca="1" si="1"/>
        <v>#NAME?</v>
      </c>
      <c r="AD13" t="e">
        <f t="shared" ca="1" si="1"/>
        <v>#NAME?</v>
      </c>
      <c r="AE13" t="e">
        <f t="shared" ca="1" si="1"/>
        <v>#NAME?</v>
      </c>
      <c r="AF13" t="e">
        <f t="shared" ca="1" si="1"/>
        <v>#NAME?</v>
      </c>
      <c r="AG13" t="e">
        <f t="shared" ca="1" si="1"/>
        <v>#NAME?</v>
      </c>
      <c r="AH13" t="e">
        <f t="shared" ca="1" si="1"/>
        <v>#NAME?</v>
      </c>
      <c r="AJ13" t="e">
        <f ca="1">AN13 - AF13</f>
        <v>#NAME?</v>
      </c>
      <c r="AM13" t="e">
        <f ca="1">AJ13</f>
        <v>#NAME?</v>
      </c>
      <c r="AN13" t="e">
        <f t="shared" ref="AN13:AT13" ca="1" si="2">SUM(AN14:AN15)</f>
        <v>#NAME?</v>
      </c>
      <c r="AO13" t="e">
        <f t="shared" ca="1" si="2"/>
        <v>#NAME?</v>
      </c>
      <c r="AP13" t="e">
        <f t="shared" ca="1" si="2"/>
        <v>#NAME?</v>
      </c>
      <c r="AQ13" t="e">
        <f t="shared" ca="1" si="2"/>
        <v>#NAME?</v>
      </c>
      <c r="AR13" t="e">
        <f t="shared" ca="1" si="2"/>
        <v>#NAME?</v>
      </c>
      <c r="AS13" t="e">
        <f t="shared" ca="1" si="2"/>
        <v>#NAME?</v>
      </c>
      <c r="AT13" t="e">
        <f t="shared" ca="1" si="2"/>
        <v>#NAME?</v>
      </c>
      <c r="AV13" t="e">
        <f ca="1">AZ13 - AR13</f>
        <v>#NAME?</v>
      </c>
      <c r="AY13" t="e">
        <f ca="1">AV13</f>
        <v>#NAME?</v>
      </c>
      <c r="AZ13" t="e">
        <f t="shared" ref="AZ13:BF13" ca="1" si="3">SUM(AZ14:AZ15)</f>
        <v>#NAME?</v>
      </c>
      <c r="BA13" t="e">
        <f t="shared" ca="1" si="3"/>
        <v>#NAME?</v>
      </c>
      <c r="BB13" t="e">
        <f t="shared" ca="1" si="3"/>
        <v>#NAME?</v>
      </c>
      <c r="BC13" t="e">
        <f t="shared" ca="1" si="3"/>
        <v>#NAME?</v>
      </c>
      <c r="BD13" t="e">
        <f t="shared" ca="1" si="3"/>
        <v>#NAME?</v>
      </c>
      <c r="BE13" t="e">
        <f t="shared" ca="1" si="3"/>
        <v>#NAME?</v>
      </c>
      <c r="BF13" t="e">
        <f t="shared" ca="1" si="3"/>
        <v>#NAME?</v>
      </c>
      <c r="BH13" t="e">
        <f ca="1">BL13 - BD13</f>
        <v>#NAME?</v>
      </c>
      <c r="BK13" t="e">
        <f ca="1">BH13</f>
        <v>#NAME?</v>
      </c>
      <c r="BL13" t="e">
        <f t="shared" ref="BL13:BR13" ca="1" si="4">SUM(BL14:BL15)</f>
        <v>#NAME?</v>
      </c>
      <c r="BM13" t="e">
        <f t="shared" ca="1" si="4"/>
        <v>#NAME?</v>
      </c>
      <c r="BN13" t="e">
        <f t="shared" ca="1" si="4"/>
        <v>#NAME?</v>
      </c>
      <c r="BO13" t="e">
        <f t="shared" ca="1" si="4"/>
        <v>#NAME?</v>
      </c>
      <c r="BP13" t="e">
        <f t="shared" ca="1" si="4"/>
        <v>#NAME?</v>
      </c>
      <c r="BQ13" t="e">
        <f t="shared" ca="1" si="4"/>
        <v>#NAME?</v>
      </c>
      <c r="BR13" t="e">
        <f t="shared" ca="1" si="4"/>
        <v>#NAME?</v>
      </c>
      <c r="BT13" t="e">
        <f ca="1">BX13 - BP13</f>
        <v>#NAME?</v>
      </c>
      <c r="BW13" t="e">
        <f ca="1">BT13</f>
        <v>#NAME?</v>
      </c>
      <c r="BX13" t="e">
        <f t="shared" ref="BX13:CD13" ca="1" si="5">SUM(BX14:BX15)</f>
        <v>#NAME?</v>
      </c>
      <c r="BY13" t="e">
        <f t="shared" ca="1" si="5"/>
        <v>#NAME?</v>
      </c>
      <c r="BZ13" t="e">
        <f t="shared" ca="1" si="5"/>
        <v>#NAME?</v>
      </c>
      <c r="CA13" t="e">
        <f t="shared" ca="1" si="5"/>
        <v>#NAME?</v>
      </c>
      <c r="CB13" t="e">
        <f t="shared" ca="1" si="5"/>
        <v>#NAME?</v>
      </c>
      <c r="CC13" t="e">
        <f t="shared" ca="1" si="5"/>
        <v>#NAME?</v>
      </c>
      <c r="CD13" t="e">
        <f t="shared" ca="1" si="5"/>
        <v>#NAME?</v>
      </c>
      <c r="CF13" t="e">
        <f ca="1">CJ13 - CB13</f>
        <v>#NAME?</v>
      </c>
      <c r="CI13" t="e">
        <f ca="1">CF13</f>
        <v>#NAME?</v>
      </c>
      <c r="CJ13" t="e">
        <f t="shared" ref="CJ13:CP13" ca="1" si="6">SUM(CJ14:CJ15)</f>
        <v>#NAME?</v>
      </c>
      <c r="CK13" t="e">
        <f t="shared" ca="1" si="6"/>
        <v>#NAME?</v>
      </c>
      <c r="CL13" t="e">
        <f t="shared" ca="1" si="6"/>
        <v>#NAME?</v>
      </c>
      <c r="CM13" t="e">
        <f t="shared" ca="1" si="6"/>
        <v>#NAME?</v>
      </c>
      <c r="CN13" t="e">
        <f t="shared" ca="1" si="6"/>
        <v>#NAME?</v>
      </c>
      <c r="CO13" t="e">
        <f t="shared" ca="1" si="6"/>
        <v>#NAME?</v>
      </c>
      <c r="CP13" t="e">
        <f t="shared" ca="1" si="6"/>
        <v>#NAME?</v>
      </c>
      <c r="CR13" t="e">
        <f ca="1">CV13 - CN13</f>
        <v>#NAME?</v>
      </c>
      <c r="CU13" t="e">
        <f ca="1">CR13</f>
        <v>#NAME?</v>
      </c>
      <c r="CV13" t="e">
        <f t="shared" ref="CV13:DB13" ca="1" si="7">SUM(CV14:CV15)</f>
        <v>#NAME?</v>
      </c>
      <c r="CW13" t="e">
        <f t="shared" ca="1" si="7"/>
        <v>#NAME?</v>
      </c>
      <c r="CX13" t="e">
        <f t="shared" ca="1" si="7"/>
        <v>#NAME?</v>
      </c>
      <c r="CY13" t="e">
        <f t="shared" ca="1" si="7"/>
        <v>#NAME?</v>
      </c>
      <c r="CZ13" t="e">
        <f t="shared" ca="1" si="7"/>
        <v>#NAME?</v>
      </c>
      <c r="DA13" t="e">
        <f t="shared" ca="1" si="7"/>
        <v>#NAME?</v>
      </c>
      <c r="DB13" t="e">
        <f t="shared" ca="1" si="7"/>
        <v>#NAME?</v>
      </c>
      <c r="DD13" t="e">
        <f ca="1">DH13 - CZ13</f>
        <v>#NAME?</v>
      </c>
      <c r="DG13" t="e">
        <f ca="1">DD13</f>
        <v>#NAME?</v>
      </c>
      <c r="DH13" t="e">
        <f t="shared" ref="DH13:DN13" ca="1" si="8">SUM(DH14:DH15)</f>
        <v>#NAME?</v>
      </c>
      <c r="DI13" t="e">
        <f t="shared" ca="1" si="8"/>
        <v>#NAME?</v>
      </c>
      <c r="DJ13" t="e">
        <f t="shared" ca="1" si="8"/>
        <v>#NAME?</v>
      </c>
      <c r="DK13" t="e">
        <f t="shared" ca="1" si="8"/>
        <v>#NAME?</v>
      </c>
      <c r="DL13" t="e">
        <f t="shared" ca="1" si="8"/>
        <v>#NAME?</v>
      </c>
      <c r="DM13" t="e">
        <f t="shared" ca="1" si="8"/>
        <v>#NAME?</v>
      </c>
      <c r="DN13" t="e">
        <f t="shared" ca="1" si="8"/>
        <v>#NAME?</v>
      </c>
      <c r="DP13" t="e">
        <f ca="1">DT13 - DL13</f>
        <v>#NAME?</v>
      </c>
      <c r="DS13" t="e">
        <f ca="1">DP13</f>
        <v>#NAME?</v>
      </c>
      <c r="DT13" t="e">
        <f t="shared" ref="DT13:DZ13" ca="1" si="9">SUM(DT14:DT15)</f>
        <v>#NAME?</v>
      </c>
      <c r="DU13" t="e">
        <f t="shared" ca="1" si="9"/>
        <v>#NAME?</v>
      </c>
      <c r="DV13" t="e">
        <f t="shared" ca="1" si="9"/>
        <v>#NAME?</v>
      </c>
      <c r="DW13" t="e">
        <f t="shared" ca="1" si="9"/>
        <v>#NAME?</v>
      </c>
      <c r="DX13" t="e">
        <f t="shared" ca="1" si="9"/>
        <v>#NAME?</v>
      </c>
      <c r="DY13" t="e">
        <f t="shared" ca="1" si="9"/>
        <v>#NAME?</v>
      </c>
      <c r="DZ13" t="e">
        <f t="shared" ca="1" si="9"/>
        <v>#NAME?</v>
      </c>
      <c r="EB13" t="e">
        <f ca="1">EF13 - DX13</f>
        <v>#NAME?</v>
      </c>
      <c r="EE13" t="e">
        <f ca="1">EB13</f>
        <v>#NAME?</v>
      </c>
      <c r="EF13" t="e">
        <f t="shared" ref="EF13:EL13" ca="1" si="10">SUM(EF14:EF15)</f>
        <v>#NAME?</v>
      </c>
      <c r="EG13" t="e">
        <f t="shared" ca="1" si="10"/>
        <v>#NAME?</v>
      </c>
      <c r="EH13" t="e">
        <f t="shared" ca="1" si="10"/>
        <v>#NAME?</v>
      </c>
      <c r="EI13" t="e">
        <f t="shared" ca="1" si="10"/>
        <v>#NAME?</v>
      </c>
      <c r="EJ13" t="e">
        <f t="shared" ca="1" si="10"/>
        <v>#NAME?</v>
      </c>
      <c r="EK13" t="e">
        <f t="shared" ca="1" si="10"/>
        <v>#NAME?</v>
      </c>
      <c r="EL13" t="e">
        <f t="shared" ca="1" si="10"/>
        <v>#NAME?</v>
      </c>
      <c r="EN13" t="e">
        <f ca="1">ER13 - EJ13</f>
        <v>#NAME?</v>
      </c>
      <c r="EQ13" t="e">
        <f ca="1">EN13</f>
        <v>#NAME?</v>
      </c>
      <c r="ER13" t="e">
        <f ca="1">SUM(ER14:ER15)</f>
        <v>#NAME?</v>
      </c>
      <c r="ES13" t="e">
        <f ca="1">SUM(ES14:ES15)</f>
        <v>#NAME?</v>
      </c>
      <c r="ET13" t="e">
        <f t="shared" ref="ET13:EU15" ca="1" si="11">SUM(F13,R13,AD13,AP13,BB13,BN13,BZ13,CL13,CX13,DJ13,DV13,EH13)/12</f>
        <v>#NAME?</v>
      </c>
      <c r="EU13" t="e">
        <f t="shared" ca="1" si="11"/>
        <v>#NAME?</v>
      </c>
      <c r="EV13" t="e">
        <f ca="1">SUM(EW13:EX13)</f>
        <v>#NAME?</v>
      </c>
      <c r="EW13" t="e">
        <f ca="1">SUM(I13,U13,AG13,AS13,BE13,BQ13,CC13,CO13,DA13,DM13,DY13,EK13)/12</f>
        <v>#NAME?</v>
      </c>
      <c r="EX13" t="e">
        <f ca="1">SUM(J13,V13,AH13,AT13,BF13,BR13,CD13,CP13,DB13,DN13,DZ13,EL13)/12</f>
        <v>#NAME?</v>
      </c>
      <c r="EZ13" t="e">
        <f ca="1">FD13 - EV13</f>
        <v>#NAME?</v>
      </c>
      <c r="FC13" t="e">
        <f ca="1">EZ13</f>
        <v>#NAME?</v>
      </c>
      <c r="FD13" t="e">
        <f t="shared" ref="FD13:FE15" ca="1" si="12">SUM(P13,AB13,AN13,AZ13,BL13,BX13,CJ13,CV13,DH13,DT13,EF13,ER13)/12</f>
        <v>#NAME?</v>
      </c>
      <c r="FE13" t="e">
        <f t="shared" ca="1" si="12"/>
        <v>#NAME?</v>
      </c>
    </row>
    <row r="14" spans="1:162" ht="20.149999999999999" customHeight="1" x14ac:dyDescent="0.35">
      <c r="A14" t="s">
        <v>283</v>
      </c>
      <c r="D14" t="s">
        <v>283</v>
      </c>
      <c r="E14" s="38"/>
      <c r="F14" t="e">
        <f ca="1">IF($A$2&lt;3,Январь!$J$11,0)</f>
        <v>#NAME?</v>
      </c>
      <c r="G14" t="e">
        <f ca="1">IF($A$2&lt;3,Январь!$J$12,0)</f>
        <v>#NAME?</v>
      </c>
      <c r="H14" t="e">
        <f ca="1">SUM(I14:J14)</f>
        <v>#NAME?</v>
      </c>
      <c r="I14" t="e">
        <f ca="1">IF($A$2&lt;3,Январь!$J$13,0)</f>
        <v>#NAME?</v>
      </c>
      <c r="L14" t="e">
        <f ca="1">P14 - H14</f>
        <v>#NAME?</v>
      </c>
      <c r="O14" t="e">
        <f ca="1">L14</f>
        <v>#NAME?</v>
      </c>
      <c r="P14" t="e">
        <f ca="1">IF($A$2&lt;3,Январь!$J$14,0)</f>
        <v>#NAME?</v>
      </c>
      <c r="Q14" t="e">
        <f ca="1">IF($A$2&lt;3,Январь!$J$56,0)</f>
        <v>#NAME?</v>
      </c>
      <c r="R14" t="e">
        <f ca="1">IF($A$2&lt;3,Февраль!$J$11,0)</f>
        <v>#NAME?</v>
      </c>
      <c r="S14" t="e">
        <f ca="1">IF($A$2&lt;3,Февраль!$J$12,0)</f>
        <v>#NAME?</v>
      </c>
      <c r="T14" t="e">
        <f ca="1">SUM(U14:V14)</f>
        <v>#NAME?</v>
      </c>
      <c r="U14" t="e">
        <f ca="1">IF($A$2&lt;3,Февраль!$J$13,0)</f>
        <v>#NAME?</v>
      </c>
      <c r="X14" t="e">
        <f ca="1">AB14 - T14</f>
        <v>#NAME?</v>
      </c>
      <c r="AA14" t="e">
        <f ca="1">X14</f>
        <v>#NAME?</v>
      </c>
      <c r="AB14" t="e">
        <f ca="1">IF($A$2&lt;3,Февраль!$J$14,0)</f>
        <v>#NAME?</v>
      </c>
      <c r="AC14" t="e">
        <f ca="1">IF($A$2&lt;3,Февраль!$J$56,0)</f>
        <v>#NAME?</v>
      </c>
      <c r="AD14" t="e">
        <f ca="1">IF($A$2&lt;3,Март!$J$11,0)</f>
        <v>#NAME?</v>
      </c>
      <c r="AE14" t="e">
        <f ca="1">IF($A$2&lt;3,Март!$J$12,0)</f>
        <v>#NAME?</v>
      </c>
      <c r="AF14" t="e">
        <f ca="1">SUM(AG14:AH14)</f>
        <v>#NAME?</v>
      </c>
      <c r="AG14" t="e">
        <f ca="1">IF($A$2&lt;3,Март!$J$13,0)</f>
        <v>#NAME?</v>
      </c>
      <c r="AJ14" t="e">
        <f ca="1">AN14 - AF14</f>
        <v>#NAME?</v>
      </c>
      <c r="AM14" t="e">
        <f ca="1">AJ14</f>
        <v>#NAME?</v>
      </c>
      <c r="AN14" t="e">
        <f ca="1">IF($A$2&lt;3,Март!$J$14,0)</f>
        <v>#NAME?</v>
      </c>
      <c r="AO14" t="e">
        <f ca="1">IF($A$2&lt;3,Март!$J$56,0)</f>
        <v>#NAME?</v>
      </c>
      <c r="AP14" t="e">
        <f ca="1">IF($A$2&lt;3,Апрель!$J$11,0)</f>
        <v>#NAME?</v>
      </c>
      <c r="AQ14" t="e">
        <f ca="1">IF($A$2&lt;3,Апрель!$J$12,0)</f>
        <v>#NAME?</v>
      </c>
      <c r="AR14" t="e">
        <f ca="1">SUM(AS14:AT14)</f>
        <v>#NAME?</v>
      </c>
      <c r="AS14" t="e">
        <f ca="1">IF($A$2&lt;3,Апрель!$J$13,0)</f>
        <v>#NAME?</v>
      </c>
      <c r="AV14" t="e">
        <f ca="1">AZ14 - AR14</f>
        <v>#NAME?</v>
      </c>
      <c r="AY14" t="e">
        <f ca="1">AV14</f>
        <v>#NAME?</v>
      </c>
      <c r="AZ14" t="e">
        <f ca="1">IF($A$2&lt;3,Апрель!$J$14,0)</f>
        <v>#NAME?</v>
      </c>
      <c r="BA14" t="e">
        <f ca="1">IF($A$2&lt;3,Апрель!$J$56,0)</f>
        <v>#NAME?</v>
      </c>
      <c r="BB14" t="e">
        <f ca="1">IF($A$2&lt;3,Май!$J$11,0)</f>
        <v>#NAME?</v>
      </c>
      <c r="BC14" t="e">
        <f ca="1">IF($A$2&lt;3,Май!$J$12,0)</f>
        <v>#NAME?</v>
      </c>
      <c r="BD14" t="e">
        <f ca="1">SUM(BE14:BF14)</f>
        <v>#NAME?</v>
      </c>
      <c r="BE14" t="e">
        <f ca="1">IF($A$2&lt;3,Май!$J$13,0)</f>
        <v>#NAME?</v>
      </c>
      <c r="BH14" t="e">
        <f ca="1">BL14 - BD14</f>
        <v>#NAME?</v>
      </c>
      <c r="BK14" t="e">
        <f ca="1">BH14</f>
        <v>#NAME?</v>
      </c>
      <c r="BL14" t="e">
        <f ca="1">IF($A$2&lt;3,Май!$J$14,0)</f>
        <v>#NAME?</v>
      </c>
      <c r="BM14" t="e">
        <f ca="1">IF($A$2&lt;3,Май!$J$56,0)</f>
        <v>#NAME?</v>
      </c>
      <c r="BN14" t="e">
        <f ca="1">IF($A$2&lt;3,Июнь!$J$11,0)</f>
        <v>#NAME?</v>
      </c>
      <c r="BO14" t="e">
        <f ca="1">IF($A$2&lt;3,Июнь!$J$12,0)</f>
        <v>#NAME?</v>
      </c>
      <c r="BP14" t="e">
        <f ca="1">SUM(BQ14:BR14)</f>
        <v>#NAME?</v>
      </c>
      <c r="BQ14" t="e">
        <f ca="1">IF($A$2&lt;3,Июнь!$J$13,0)</f>
        <v>#NAME?</v>
      </c>
      <c r="BT14" t="e">
        <f ca="1">BX14 - BP14</f>
        <v>#NAME?</v>
      </c>
      <c r="BW14" t="e">
        <f ca="1">BT14</f>
        <v>#NAME?</v>
      </c>
      <c r="BX14" t="e">
        <f ca="1">IF($A$2&lt;3,Июнь!$J$14,0)</f>
        <v>#NAME?</v>
      </c>
      <c r="BY14" t="e">
        <f ca="1">IF($A$2&lt;3,Июнь!$J$56,0)</f>
        <v>#NAME?</v>
      </c>
      <c r="BZ14" t="e">
        <f ca="1">IF($A$2&lt;3,Июль!$J$11,0)</f>
        <v>#NAME?</v>
      </c>
      <c r="CA14" t="e">
        <f ca="1">IF($A$2&lt;3,Июль!$J$12,0)</f>
        <v>#NAME?</v>
      </c>
      <c r="CB14" t="e">
        <f ca="1">SUM(CC14:CD14)</f>
        <v>#NAME?</v>
      </c>
      <c r="CC14" t="e">
        <f ca="1">IF($A$2&lt;3,Июль!$J$13,0)</f>
        <v>#NAME?</v>
      </c>
      <c r="CF14" t="e">
        <f ca="1">CJ14 - CB14</f>
        <v>#NAME?</v>
      </c>
      <c r="CI14" t="e">
        <f ca="1">CF14</f>
        <v>#NAME?</v>
      </c>
      <c r="CJ14" t="e">
        <f ca="1">IF($A$2&lt;3,Июль!$J$14,0)</f>
        <v>#NAME?</v>
      </c>
      <c r="CK14" t="e">
        <f ca="1">IF($A$2&lt;3,Июль!$J$56,0)</f>
        <v>#NAME?</v>
      </c>
      <c r="CL14" t="e">
        <f ca="1">IF($A$2&lt;3,Август!$J$11,0)</f>
        <v>#NAME?</v>
      </c>
      <c r="CM14" t="e">
        <f ca="1">IF($A$2&lt;3,Август!$J$12,0)</f>
        <v>#NAME?</v>
      </c>
      <c r="CN14" t="e">
        <f ca="1">SUM(CO14:CP14)</f>
        <v>#NAME?</v>
      </c>
      <c r="CO14" t="e">
        <f ca="1">IF($A$2&lt;3,Август!$J$13,0)</f>
        <v>#NAME?</v>
      </c>
      <c r="CR14" t="e">
        <f ca="1">CV14 - CN14</f>
        <v>#NAME?</v>
      </c>
      <c r="CU14" t="e">
        <f ca="1">CR14</f>
        <v>#NAME?</v>
      </c>
      <c r="CV14" t="e">
        <f ca="1">IF($A$2&lt;3,Август!$J$14,0)</f>
        <v>#NAME?</v>
      </c>
      <c r="CW14" t="e">
        <f ca="1">IF($A$2&lt;3,Август!$J$56,0)</f>
        <v>#NAME?</v>
      </c>
      <c r="CX14" t="e">
        <f ca="1">IF($A$2&lt;3,Сентябрь!$J$11,0)</f>
        <v>#NAME?</v>
      </c>
      <c r="CY14" t="e">
        <f ca="1">IF($A$2&lt;3,Сентябрь!$J$12,0)</f>
        <v>#NAME?</v>
      </c>
      <c r="CZ14" t="e">
        <f ca="1">SUM(DA14:DB14)</f>
        <v>#NAME?</v>
      </c>
      <c r="DA14" t="e">
        <f ca="1">IF($A$2&lt;3,Сентябрь!$J$13,0)</f>
        <v>#NAME?</v>
      </c>
      <c r="DD14" t="e">
        <f ca="1">DH14 - CZ14</f>
        <v>#NAME?</v>
      </c>
      <c r="DG14" t="e">
        <f ca="1">DD14</f>
        <v>#NAME?</v>
      </c>
      <c r="DH14" t="e">
        <f ca="1">IF($A$2&lt;3,Сентябрь!$J$14,0)</f>
        <v>#NAME?</v>
      </c>
      <c r="DI14" t="e">
        <f ca="1">IF($A$2&lt;3,Сентябрь!$J$56,0)</f>
        <v>#NAME?</v>
      </c>
      <c r="DJ14" t="e">
        <f ca="1">IF($A$2&lt;3,Октябрь!$J$11,0)</f>
        <v>#NAME?</v>
      </c>
      <c r="DK14" t="e">
        <f ca="1">IF($A$2&lt;3,Октябрь!$J$12,0)</f>
        <v>#NAME?</v>
      </c>
      <c r="DL14" t="e">
        <f ca="1">SUM(DM14:DN14)</f>
        <v>#NAME?</v>
      </c>
      <c r="DM14" t="e">
        <f ca="1">IF($A$2&lt;3,Октябрь!$J$13,0)</f>
        <v>#NAME?</v>
      </c>
      <c r="DP14" t="e">
        <f ca="1">DT14 - DL14</f>
        <v>#NAME?</v>
      </c>
      <c r="DS14" t="e">
        <f ca="1">DP14</f>
        <v>#NAME?</v>
      </c>
      <c r="DT14" t="e">
        <f ca="1">IF($A$2&lt;3,Октябрь!$J$14,0)</f>
        <v>#NAME?</v>
      </c>
      <c r="DU14" t="e">
        <f ca="1">IF($A$2&lt;3,Октябрь!$J$56,0)</f>
        <v>#NAME?</v>
      </c>
      <c r="DV14" t="e">
        <f ca="1">IF($A$2&lt;3,Ноябрь!$J$11,0)</f>
        <v>#NAME?</v>
      </c>
      <c r="DW14" t="e">
        <f ca="1">IF($A$2&lt;3,Ноябрь!$J$12,0)</f>
        <v>#NAME?</v>
      </c>
      <c r="DX14" t="e">
        <f ca="1">SUM(DY14:DZ14)</f>
        <v>#NAME?</v>
      </c>
      <c r="DY14" t="e">
        <f ca="1">IF($A$2&lt;3,Ноябрь!$J$13,0)</f>
        <v>#NAME?</v>
      </c>
      <c r="EB14" t="e">
        <f ca="1">EF14 - DX14</f>
        <v>#NAME?</v>
      </c>
      <c r="EE14" t="e">
        <f ca="1">EB14</f>
        <v>#NAME?</v>
      </c>
      <c r="EF14" t="e">
        <f ca="1">IF($A$2&lt;3,Ноябрь!$J$14,0)</f>
        <v>#NAME?</v>
      </c>
      <c r="EG14" t="e">
        <f ca="1">IF($A$2&lt;3,Ноябрь!$J$56,0)</f>
        <v>#NAME?</v>
      </c>
      <c r="EH14" t="e">
        <f ca="1">IF($A$2&lt;3,Декабрь!$J$11,0)</f>
        <v>#NAME?</v>
      </c>
      <c r="EI14" t="e">
        <f ca="1">IF($A$2&lt;3,Декабрь!$J$12,0)</f>
        <v>#NAME?</v>
      </c>
      <c r="EJ14" t="e">
        <f ca="1">SUM(EK14:EL14)</f>
        <v>#NAME?</v>
      </c>
      <c r="EK14" t="e">
        <f ca="1">IF($A$2&lt;3,Декабрь!$J$13,0)</f>
        <v>#NAME?</v>
      </c>
      <c r="EN14" t="e">
        <f ca="1">ER14 - EJ14</f>
        <v>#NAME?</v>
      </c>
      <c r="EQ14" t="e">
        <f ca="1">EN14</f>
        <v>#NAME?</v>
      </c>
      <c r="ER14" t="e">
        <f ca="1">IF($A$2&lt;3,Декабрь!$J$14,0)</f>
        <v>#NAME?</v>
      </c>
      <c r="ES14" t="e">
        <f ca="1">IF($A$2&lt;3,Декабрь!$J$56,0)</f>
        <v>#NAME?</v>
      </c>
      <c r="ET14" t="e">
        <f t="shared" ca="1" si="11"/>
        <v>#NAME?</v>
      </c>
      <c r="EU14" t="e">
        <f t="shared" ca="1" si="11"/>
        <v>#NAME?</v>
      </c>
      <c r="EV14" t="e">
        <f ca="1">SUM(EW14:EX14)</f>
        <v>#NAME?</v>
      </c>
      <c r="EW14" t="e">
        <f ca="1">SUM(I14,U14,AG14,AS14,BE14,BQ14,CC14,CO14,DA14,DM14,DY14,EK14)/12</f>
        <v>#NAME?</v>
      </c>
      <c r="EZ14" t="e">
        <f ca="1">FD14 - EV14</f>
        <v>#NAME?</v>
      </c>
      <c r="FC14" t="e">
        <f ca="1">EZ14</f>
        <v>#NAME?</v>
      </c>
      <c r="FD14" t="e">
        <f t="shared" ca="1" si="12"/>
        <v>#NAME?</v>
      </c>
      <c r="FE14" t="e">
        <f t="shared" ca="1" si="12"/>
        <v>#NAME?</v>
      </c>
    </row>
    <row r="15" spans="1:162" ht="25.5" customHeight="1" x14ac:dyDescent="0.35">
      <c r="A15" t="s">
        <v>284</v>
      </c>
      <c r="D15" t="s">
        <v>284</v>
      </c>
      <c r="E15" s="38"/>
      <c r="F15" t="e">
        <f ca="1">IF($A$2&gt;2,Январь!$J$11,0)</f>
        <v>#NAME?</v>
      </c>
      <c r="G15" t="e">
        <f ca="1">IF($A$2&gt;2,Январь!$J$12,0)</f>
        <v>#NAME?</v>
      </c>
      <c r="H15" t="e">
        <f ca="1">SUM(I15:J15)</f>
        <v>#NAME?</v>
      </c>
      <c r="J15" t="e">
        <f ca="1">IF($A$2&gt;2,Январь!$J$13,0)</f>
        <v>#NAME?</v>
      </c>
      <c r="L15" t="e">
        <f ca="1">P15 - H15</f>
        <v>#NAME?</v>
      </c>
      <c r="O15" t="e">
        <f ca="1">L15</f>
        <v>#NAME?</v>
      </c>
      <c r="P15" t="e">
        <f ca="1">IF($A$2&gt;2,Январь!$J$14,0)</f>
        <v>#NAME?</v>
      </c>
      <c r="Q15" t="e">
        <f ca="1">IF($A$2&gt;2,Январь!$J$56,0)</f>
        <v>#NAME?</v>
      </c>
      <c r="R15" t="e">
        <f ca="1">IF($A$2&gt;2,Февраль!$J$11,0)</f>
        <v>#NAME?</v>
      </c>
      <c r="S15" t="e">
        <f ca="1">IF($A$2&gt;2,Февраль!$J$12,0)</f>
        <v>#NAME?</v>
      </c>
      <c r="T15" t="e">
        <f ca="1">SUM(U15:V15)</f>
        <v>#NAME?</v>
      </c>
      <c r="V15" t="e">
        <f ca="1">IF($A$2&gt;2,Февраль!$J$13,0)</f>
        <v>#NAME?</v>
      </c>
      <c r="X15" t="e">
        <f ca="1">AB15 - T15</f>
        <v>#NAME?</v>
      </c>
      <c r="AA15" t="e">
        <f ca="1">X15</f>
        <v>#NAME?</v>
      </c>
      <c r="AB15" t="e">
        <f ca="1">IF($A$2&gt;2,Февраль!$J$14,0)</f>
        <v>#NAME?</v>
      </c>
      <c r="AC15" t="e">
        <f ca="1">IF($A$2&gt;2,Февраль!$J$56,0)</f>
        <v>#NAME?</v>
      </c>
      <c r="AD15" t="e">
        <f ca="1">IF($A$2&gt;2,Март!$J$11,0)</f>
        <v>#NAME?</v>
      </c>
      <c r="AE15" t="e">
        <f ca="1">IF($A$2&gt;2,Март!$J$12,0)</f>
        <v>#NAME?</v>
      </c>
      <c r="AF15" t="e">
        <f ca="1">SUM(AG15:AH15)</f>
        <v>#NAME?</v>
      </c>
      <c r="AH15" t="e">
        <f ca="1">IF($A$2&gt;2,Март!$J$13,0)</f>
        <v>#NAME?</v>
      </c>
      <c r="AJ15" t="e">
        <f ca="1">AN15 - AF15</f>
        <v>#NAME?</v>
      </c>
      <c r="AM15" t="e">
        <f ca="1">AJ15</f>
        <v>#NAME?</v>
      </c>
      <c r="AN15" t="e">
        <f ca="1">IF($A$2&gt;2,Март!$J$14,0)</f>
        <v>#NAME?</v>
      </c>
      <c r="AO15" t="e">
        <f ca="1">IF($A$2&gt;2,Март!$J$56,0)</f>
        <v>#NAME?</v>
      </c>
      <c r="AP15" t="e">
        <f ca="1">IF($A$2&gt;2,Апрель!$J$11,0)</f>
        <v>#NAME?</v>
      </c>
      <c r="AQ15" t="e">
        <f ca="1">IF($A$2&gt;2,Апрель!$J$12,0)</f>
        <v>#NAME?</v>
      </c>
      <c r="AR15" t="e">
        <f ca="1">SUM(AS15:AT15)</f>
        <v>#NAME?</v>
      </c>
      <c r="AT15" t="e">
        <f ca="1">IF($A$2&gt;2,Апрель!$J$13,0)</f>
        <v>#NAME?</v>
      </c>
      <c r="AV15" t="e">
        <f ca="1">AZ15 - AR15</f>
        <v>#NAME?</v>
      </c>
      <c r="AY15" t="e">
        <f ca="1">AV15</f>
        <v>#NAME?</v>
      </c>
      <c r="AZ15" t="e">
        <f ca="1">IF($A$2&gt;2,Апрель!$J$14,0)</f>
        <v>#NAME?</v>
      </c>
      <c r="BA15" t="e">
        <f ca="1">IF($A$2&gt;2,Апрель!$J$56,0)</f>
        <v>#NAME?</v>
      </c>
      <c r="BB15" t="e">
        <f ca="1">IF($A$2&gt;2,Май!$J$11,0)</f>
        <v>#NAME?</v>
      </c>
      <c r="BC15" t="e">
        <f ca="1">IF($A$2&gt;2,Май!$J$12,0)</f>
        <v>#NAME?</v>
      </c>
      <c r="BD15" t="e">
        <f ca="1">SUM(BE15:BF15)</f>
        <v>#NAME?</v>
      </c>
      <c r="BF15" t="e">
        <f ca="1">IF($A$2&gt;2,Май!$J$13,0)</f>
        <v>#NAME?</v>
      </c>
      <c r="BH15" t="e">
        <f ca="1">BL15 - BD15</f>
        <v>#NAME?</v>
      </c>
      <c r="BK15" t="e">
        <f ca="1">BH15</f>
        <v>#NAME?</v>
      </c>
      <c r="BL15" t="e">
        <f ca="1">IF($A$2&gt;2,Май!$J$14,0)</f>
        <v>#NAME?</v>
      </c>
      <c r="BM15" t="e">
        <f ca="1">IF($A$2&gt;2,Май!$J$56,0)</f>
        <v>#NAME?</v>
      </c>
      <c r="BN15" t="e">
        <f ca="1">IF($A$2&gt;2,Июнь!$J$11,0)</f>
        <v>#NAME?</v>
      </c>
      <c r="BO15" t="e">
        <f ca="1">IF($A$2&gt;2,Июнь!$J$12,0)</f>
        <v>#NAME?</v>
      </c>
      <c r="BP15" t="e">
        <f ca="1">SUM(BQ15:BR15)</f>
        <v>#NAME?</v>
      </c>
      <c r="BR15" t="e">
        <f ca="1">IF($A$2&gt;2,Июнь!$J$13,0)</f>
        <v>#NAME?</v>
      </c>
      <c r="BT15" t="e">
        <f ca="1">BX15 - BP15</f>
        <v>#NAME?</v>
      </c>
      <c r="BW15" t="e">
        <f ca="1">BT15</f>
        <v>#NAME?</v>
      </c>
      <c r="BX15" t="e">
        <f ca="1">IF($A$2&gt;2,Июнь!$J$14,0)</f>
        <v>#NAME?</v>
      </c>
      <c r="BY15" t="e">
        <f ca="1">IF($A$2&gt;2,Июнь!$J$56,0)</f>
        <v>#NAME?</v>
      </c>
      <c r="BZ15" t="e">
        <f ca="1">IF($A$2&gt;2,Июль!$J$11,0)</f>
        <v>#NAME?</v>
      </c>
      <c r="CA15" t="e">
        <f ca="1">IF($A$2&gt;2,Июль!$J$12,0)</f>
        <v>#NAME?</v>
      </c>
      <c r="CB15" t="e">
        <f ca="1">SUM(CC15:CD15)</f>
        <v>#NAME?</v>
      </c>
      <c r="CD15" t="e">
        <f ca="1">IF($A$2&gt;2,Июль!$J$13,0)</f>
        <v>#NAME?</v>
      </c>
      <c r="CF15" t="e">
        <f ca="1">CJ15 - CB15</f>
        <v>#NAME?</v>
      </c>
      <c r="CI15" t="e">
        <f ca="1">CF15</f>
        <v>#NAME?</v>
      </c>
      <c r="CJ15" t="e">
        <f ca="1">IF($A$2&gt;2,Июль!$J$14,0)</f>
        <v>#NAME?</v>
      </c>
      <c r="CK15" t="e">
        <f ca="1">IF($A$2&gt;2,Июль!$J$56,0)</f>
        <v>#NAME?</v>
      </c>
      <c r="CL15" t="e">
        <f ca="1">IF($A$2&gt;2,Август!$J$11,0)</f>
        <v>#NAME?</v>
      </c>
      <c r="CM15" t="e">
        <f ca="1">IF($A$2&gt;2,Август!$J$12,0)</f>
        <v>#NAME?</v>
      </c>
      <c r="CN15" t="e">
        <f ca="1">SUM(CO15:CP15)</f>
        <v>#NAME?</v>
      </c>
      <c r="CP15" t="e">
        <f ca="1">IF($A$2&gt;2,Август!$J$13,0)</f>
        <v>#NAME?</v>
      </c>
      <c r="CR15" t="e">
        <f ca="1">CV15 - CN15</f>
        <v>#NAME?</v>
      </c>
      <c r="CU15" t="e">
        <f ca="1">CR15</f>
        <v>#NAME?</v>
      </c>
      <c r="CV15" t="e">
        <f ca="1">IF($A$2&gt;2,Август!$J$14,0)</f>
        <v>#NAME?</v>
      </c>
      <c r="CW15" t="e">
        <f ca="1">IF($A$2&gt;2,Август!$J$56,0)</f>
        <v>#NAME?</v>
      </c>
      <c r="CX15" t="e">
        <f ca="1">IF($A$2&gt;2,Сентябрь!$J$11,0)</f>
        <v>#NAME?</v>
      </c>
      <c r="CY15" t="e">
        <f ca="1">IF($A$2&gt;2,Сентябрь!$J$12,0)</f>
        <v>#NAME?</v>
      </c>
      <c r="CZ15" t="e">
        <f ca="1">SUM(DA15:DB15)</f>
        <v>#NAME?</v>
      </c>
      <c r="DB15" t="e">
        <f ca="1">IF($A$2&gt;2,Сентябрь!$J$13,0)</f>
        <v>#NAME?</v>
      </c>
      <c r="DD15" t="e">
        <f ca="1">DH15 - CZ15</f>
        <v>#NAME?</v>
      </c>
      <c r="DG15" t="e">
        <f ca="1">DD15</f>
        <v>#NAME?</v>
      </c>
      <c r="DH15" t="e">
        <f ca="1">IF($A$2&gt;2,Сентябрь!$J$14,0)</f>
        <v>#NAME?</v>
      </c>
      <c r="DI15" t="e">
        <f ca="1">IF($A$2&gt;2,Сентябрь!$J$56,0)</f>
        <v>#NAME?</v>
      </c>
      <c r="DJ15" t="e">
        <f ca="1">IF($A$2&gt;2,Октябрь!$J$11,0)</f>
        <v>#NAME?</v>
      </c>
      <c r="DK15" t="e">
        <f ca="1">IF($A$2&gt;2,Октябрь!$J$12,0)</f>
        <v>#NAME?</v>
      </c>
      <c r="DL15" t="e">
        <f ca="1">SUM(DM15:DN15)</f>
        <v>#NAME?</v>
      </c>
      <c r="DN15" t="e">
        <f ca="1">IF($A$2&gt;2,Октябрь!$J$13,0)</f>
        <v>#NAME?</v>
      </c>
      <c r="DP15" t="e">
        <f ca="1">DT15 - DL15</f>
        <v>#NAME?</v>
      </c>
      <c r="DS15" t="e">
        <f ca="1">DP15</f>
        <v>#NAME?</v>
      </c>
      <c r="DT15" t="e">
        <f ca="1">IF($A$2&gt;2,Октябрь!$J$14,0)</f>
        <v>#NAME?</v>
      </c>
      <c r="DU15" t="e">
        <f ca="1">IF($A$2&gt;2,Октябрь!$J$56,0)</f>
        <v>#NAME?</v>
      </c>
      <c r="DV15" t="e">
        <f ca="1">IF($A$2&gt;2,Ноябрь!$J$11,0)</f>
        <v>#NAME?</v>
      </c>
      <c r="DW15" t="e">
        <f ca="1">IF($A$2&gt;2,Ноябрь!$J$12,0)</f>
        <v>#NAME?</v>
      </c>
      <c r="DX15" t="e">
        <f ca="1">SUM(DY15:DZ15)</f>
        <v>#NAME?</v>
      </c>
      <c r="DZ15" t="e">
        <f ca="1">IF($A$2&gt;2,Ноябрь!$J$13,0)</f>
        <v>#NAME?</v>
      </c>
      <c r="EB15" t="e">
        <f ca="1">EF15 - DX15</f>
        <v>#NAME?</v>
      </c>
      <c r="EE15" t="e">
        <f ca="1">EB15</f>
        <v>#NAME?</v>
      </c>
      <c r="EF15" t="e">
        <f ca="1">IF($A$2&gt;2,Ноябрь!$J$14,0)</f>
        <v>#NAME?</v>
      </c>
      <c r="EG15" t="e">
        <f ca="1">IF($A$2&gt;2,Ноябрь!$J$56,0)</f>
        <v>#NAME?</v>
      </c>
      <c r="EH15" t="e">
        <f ca="1">IF($A$2&gt;2,Декабрь!$J$11,0)</f>
        <v>#NAME?</v>
      </c>
      <c r="EI15" t="e">
        <f ca="1">IF($A$2&gt;2,Декабрь!$J$12,0)</f>
        <v>#NAME?</v>
      </c>
      <c r="EJ15" t="e">
        <f ca="1">SUM(EK15:EL15)</f>
        <v>#NAME?</v>
      </c>
      <c r="EL15" t="e">
        <f ca="1">IF($A$2&gt;2,Декабрь!$J$13,0)</f>
        <v>#NAME?</v>
      </c>
      <c r="EN15" t="e">
        <f ca="1">ER15 - EJ15</f>
        <v>#NAME?</v>
      </c>
      <c r="EQ15" t="e">
        <f ca="1">EN15</f>
        <v>#NAME?</v>
      </c>
      <c r="ER15" t="e">
        <f ca="1">IF($A$2&gt;2,Декабрь!$J$14,0)</f>
        <v>#NAME?</v>
      </c>
      <c r="ES15" t="e">
        <f ca="1">IF($A$2&gt;2,Декабрь!$J$56,0)</f>
        <v>#NAME?</v>
      </c>
      <c r="ET15" t="e">
        <f t="shared" ca="1" si="11"/>
        <v>#NAME?</v>
      </c>
      <c r="EU15" t="e">
        <f t="shared" ca="1" si="11"/>
        <v>#NAME?</v>
      </c>
      <c r="EV15" t="e">
        <f ca="1">SUM(EW15:EX15)</f>
        <v>#NAME?</v>
      </c>
      <c r="EX15" t="e">
        <f ca="1">SUM(J15,V15,AH15,AT15,BF15,BR15,CD15,CP15,DB15,DN15,DZ15,EL15)/12</f>
        <v>#NAME?</v>
      </c>
      <c r="EZ15" t="e">
        <f ca="1">FD15 - EV15</f>
        <v>#NAME?</v>
      </c>
      <c r="FC15" t="e">
        <f ca="1">EZ15</f>
        <v>#NAME?</v>
      </c>
      <c r="FD15" t="e">
        <f t="shared" ca="1" si="12"/>
        <v>#NAME?</v>
      </c>
      <c r="FE15" t="e">
        <f t="shared" ca="1" si="12"/>
        <v>#NAME?</v>
      </c>
    </row>
  </sheetData>
  <sheetProtection password="E537" sheet="1" objects="1" scenarios="1" formatColumns="0" formatRows="0" autoFilter="0"/>
  <mergeCells count="186">
    <mergeCell ref="CA9:CA11"/>
    <mergeCell ref="BP9:BR9"/>
    <mergeCell ref="BS9:BU9"/>
    <mergeCell ref="BP10:BP11"/>
    <mergeCell ref="BQ10:BQ11"/>
    <mergeCell ref="BZ9:BZ11"/>
    <mergeCell ref="BC9:BC11"/>
    <mergeCell ref="X10:X11"/>
    <mergeCell ref="AF9:AH9"/>
    <mergeCell ref="AH10:AH11"/>
    <mergeCell ref="AR9:AT9"/>
    <mergeCell ref="AR10:AR11"/>
    <mergeCell ref="AS10:AS11"/>
    <mergeCell ref="AT10:AT11"/>
    <mergeCell ref="Y10:Y11"/>
    <mergeCell ref="AZ9:AZ11"/>
    <mergeCell ref="AU10:AU11"/>
    <mergeCell ref="AV10:AV11"/>
    <mergeCell ref="AW10:AW11"/>
    <mergeCell ref="AX10:AX11"/>
    <mergeCell ref="BB9:BB11"/>
    <mergeCell ref="AY9:AY11"/>
    <mergeCell ref="AL10:AL11"/>
    <mergeCell ref="AU9:AW9"/>
    <mergeCell ref="D6:D11"/>
    <mergeCell ref="FB10:FB11"/>
    <mergeCell ref="DR10:DR11"/>
    <mergeCell ref="DX10:DX11"/>
    <mergeCell ref="DY10:DY11"/>
    <mergeCell ref="ET9:ET11"/>
    <mergeCell ref="EU9:EU11"/>
    <mergeCell ref="EV9:EX9"/>
    <mergeCell ref="EX10:EX11"/>
    <mergeCell ref="ER9:ER11"/>
    <mergeCell ref="P9:P11"/>
    <mergeCell ref="EY10:EY11"/>
    <mergeCell ref="EM10:EM11"/>
    <mergeCell ref="EN10:EN11"/>
    <mergeCell ref="EG9:EG11"/>
    <mergeCell ref="EJ9:EL9"/>
    <mergeCell ref="DS9:DS11"/>
    <mergeCell ref="DT9:DT11"/>
    <mergeCell ref="DV9:DV11"/>
    <mergeCell ref="BR10:BR11"/>
    <mergeCell ref="DO10:DO11"/>
    <mergeCell ref="CZ10:CZ11"/>
    <mergeCell ref="DA10:DA11"/>
    <mergeCell ref="DB10:DB11"/>
    <mergeCell ref="FC9:FC11"/>
    <mergeCell ref="EY9:FA9"/>
    <mergeCell ref="EZ10:EZ11"/>
    <mergeCell ref="FA10:FA11"/>
    <mergeCell ref="ES9:ES11"/>
    <mergeCell ref="EQ9:EQ11"/>
    <mergeCell ref="DW9:DW11"/>
    <mergeCell ref="DU9:DU11"/>
    <mergeCell ref="EE9:EE11"/>
    <mergeCell ref="EJ10:EJ11"/>
    <mergeCell ref="EK10:EK11"/>
    <mergeCell ref="EV10:EV11"/>
    <mergeCell ref="EL10:EL11"/>
    <mergeCell ref="ED10:ED11"/>
    <mergeCell ref="DX9:DZ9"/>
    <mergeCell ref="EA9:EC9"/>
    <mergeCell ref="EB10:EB11"/>
    <mergeCell ref="EC10:EC11"/>
    <mergeCell ref="EP10:EP11"/>
    <mergeCell ref="FD9:FD11"/>
    <mergeCell ref="BV10:BV11"/>
    <mergeCell ref="CB10:CB11"/>
    <mergeCell ref="CC10:CC11"/>
    <mergeCell ref="BW9:BW11"/>
    <mergeCell ref="BX9:BX11"/>
    <mergeCell ref="CB9:CD9"/>
    <mergeCell ref="EW10:EW11"/>
    <mergeCell ref="EO10:EO11"/>
    <mergeCell ref="DP10:DP11"/>
    <mergeCell ref="DQ10:DQ11"/>
    <mergeCell ref="DO9:DQ9"/>
    <mergeCell ref="DG9:DG11"/>
    <mergeCell ref="DH9:DH11"/>
    <mergeCell ref="DJ9:DJ11"/>
    <mergeCell ref="DL10:DL11"/>
    <mergeCell ref="DM10:DM11"/>
    <mergeCell ref="DN10:DN11"/>
    <mergeCell ref="DI9:DI11"/>
    <mergeCell ref="DK9:DK11"/>
    <mergeCell ref="DL9:DN9"/>
    <mergeCell ref="CY9:CY11"/>
    <mergeCell ref="CZ9:DB9"/>
    <mergeCell ref="DC9:DE9"/>
    <mergeCell ref="CV9:CV11"/>
    <mergeCell ref="CQ10:CQ11"/>
    <mergeCell ref="CR10:CR11"/>
    <mergeCell ref="CS10:CS11"/>
    <mergeCell ref="CT10:CT11"/>
    <mergeCell ref="CU9:CU11"/>
    <mergeCell ref="DF10:DF11"/>
    <mergeCell ref="DC10:DC11"/>
    <mergeCell ref="DD10:DD11"/>
    <mergeCell ref="DE10:DE11"/>
    <mergeCell ref="CX9:CX11"/>
    <mergeCell ref="CN10:CN11"/>
    <mergeCell ref="CO10:CO11"/>
    <mergeCell ref="CP10:CP11"/>
    <mergeCell ref="CQ9:CS9"/>
    <mergeCell ref="CN9:CP9"/>
    <mergeCell ref="BD9:BF9"/>
    <mergeCell ref="BG9:BI9"/>
    <mergeCell ref="BD10:BD11"/>
    <mergeCell ref="BE10:BE11"/>
    <mergeCell ref="BF10:BF11"/>
    <mergeCell ref="BG10:BG11"/>
    <mergeCell ref="BI10:BI11"/>
    <mergeCell ref="BT10:BT11"/>
    <mergeCell ref="BU10:BU11"/>
    <mergeCell ref="BK9:BK11"/>
    <mergeCell ref="BL9:BL11"/>
    <mergeCell ref="BN9:BN11"/>
    <mergeCell ref="BJ10:BJ11"/>
    <mergeCell ref="BM9:BM11"/>
    <mergeCell ref="BO9:BO11"/>
    <mergeCell ref="BS10:BS11"/>
    <mergeCell ref="CD10:CD11"/>
    <mergeCell ref="CH10:CH11"/>
    <mergeCell ref="CJ9:CJ11"/>
    <mergeCell ref="Z10:Z11"/>
    <mergeCell ref="AE9:AE11"/>
    <mergeCell ref="Q9:Q11"/>
    <mergeCell ref="S9:S11"/>
    <mergeCell ref="U10:U11"/>
    <mergeCell ref="V10:V11"/>
    <mergeCell ref="AA9:AA11"/>
    <mergeCell ref="AB9:AB11"/>
    <mergeCell ref="AD9:AD11"/>
    <mergeCell ref="R9:R11"/>
    <mergeCell ref="T9:V9"/>
    <mergeCell ref="W9:Y9"/>
    <mergeCell ref="FE9:FE11"/>
    <mergeCell ref="EF9:EF11"/>
    <mergeCell ref="EH9:EH11"/>
    <mergeCell ref="EM9:EO9"/>
    <mergeCell ref="EI9:EI11"/>
    <mergeCell ref="E6:E11"/>
    <mergeCell ref="O9:O11"/>
    <mergeCell ref="T10:T11"/>
    <mergeCell ref="N10:N11"/>
    <mergeCell ref="BY9:BY11"/>
    <mergeCell ref="AC9:AC11"/>
    <mergeCell ref="AO9:AO11"/>
    <mergeCell ref="BA9:BA11"/>
    <mergeCell ref="AF10:AF11"/>
    <mergeCell ref="AG10:AG11"/>
    <mergeCell ref="AI9:AK9"/>
    <mergeCell ref="AI10:AI11"/>
    <mergeCell ref="AJ10:AJ11"/>
    <mergeCell ref="AQ9:AQ11"/>
    <mergeCell ref="AM9:AM11"/>
    <mergeCell ref="AN9:AN11"/>
    <mergeCell ref="AP9:AP11"/>
    <mergeCell ref="AK10:AK11"/>
    <mergeCell ref="W10:W11"/>
    <mergeCell ref="FF6:FF11"/>
    <mergeCell ref="E13:E15"/>
    <mergeCell ref="DZ10:DZ11"/>
    <mergeCell ref="EA10:EA11"/>
    <mergeCell ref="CE10:CE11"/>
    <mergeCell ref="CF10:CF11"/>
    <mergeCell ref="CG10:CG11"/>
    <mergeCell ref="CW9:CW11"/>
    <mergeCell ref="CE9:CG9"/>
    <mergeCell ref="CI9:CI11"/>
    <mergeCell ref="CL9:CL11"/>
    <mergeCell ref="CM9:CM11"/>
    <mergeCell ref="CK9:CK11"/>
    <mergeCell ref="BH10:BH11"/>
    <mergeCell ref="F9:F11"/>
    <mergeCell ref="G9:G11"/>
    <mergeCell ref="H9:J9"/>
    <mergeCell ref="K9:M9"/>
    <mergeCell ref="H10:H11"/>
    <mergeCell ref="I10:I11"/>
    <mergeCell ref="J10:J11"/>
    <mergeCell ref="K10:K11"/>
    <mergeCell ref="L10:L11"/>
    <mergeCell ref="M10:M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indexed="30"/>
  </sheetPr>
  <dimension ref="A1:AU69"/>
  <sheetViews>
    <sheetView showGridLines="0" topLeftCell="C7" zoomScaleNormal="100" workbookViewId="0"/>
  </sheetViews>
  <sheetFormatPr defaultColWidth="14.1796875" defaultRowHeight="14.5" outlineLevelCol="1" x14ac:dyDescent="0.35"/>
  <cols>
    <col min="1" max="2" width="14.1796875" hidden="1" customWidth="1"/>
    <col min="3" max="3" width="3.7265625" customWidth="1"/>
    <col min="4" max="4" width="4.7265625" customWidth="1"/>
    <col min="5" max="5" width="51" customWidth="1"/>
    <col min="6" max="6" width="12.7265625" customWidth="1"/>
    <col min="7" max="7" width="9.81640625" customWidth="1"/>
    <col min="8" max="19" width="10.7265625" customWidth="1" outlineLevel="1"/>
    <col min="20" max="20" width="10.7265625" customWidth="1"/>
    <col min="21" max="32" width="10.7265625" customWidth="1" outlineLevel="1"/>
    <col min="33" max="33" width="10.7265625" customWidth="1"/>
    <col min="34" max="44" width="10.7265625" customWidth="1" outlineLevel="1"/>
    <col min="45" max="45" width="10.81640625" customWidth="1" outlineLevel="1"/>
    <col min="46" max="46" width="10.7265625" customWidth="1"/>
    <col min="47" max="47" width="35.453125" customWidth="1"/>
  </cols>
  <sheetData>
    <row r="1" spans="1:47" hidden="1" x14ac:dyDescent="0.35">
      <c r="B1">
        <v>0</v>
      </c>
      <c r="C1">
        <v>0</v>
      </c>
      <c r="D1">
        <v>0</v>
      </c>
      <c r="E1">
        <f>god</f>
        <v>2024</v>
      </c>
      <c r="H1" t="s">
        <v>169</v>
      </c>
      <c r="I1" t="s">
        <v>239</v>
      </c>
      <c r="J1" t="s">
        <v>240</v>
      </c>
      <c r="K1" t="s">
        <v>241</v>
      </c>
      <c r="L1" t="s">
        <v>242</v>
      </c>
      <c r="M1" t="s">
        <v>243</v>
      </c>
      <c r="N1" t="s">
        <v>244</v>
      </c>
      <c r="O1" t="s">
        <v>245</v>
      </c>
      <c r="P1" t="s">
        <v>246</v>
      </c>
      <c r="Q1" t="s">
        <v>247</v>
      </c>
      <c r="R1" t="s">
        <v>248</v>
      </c>
      <c r="S1" t="s">
        <v>249</v>
      </c>
      <c r="T1" t="s">
        <v>6</v>
      </c>
      <c r="U1" t="s">
        <v>169</v>
      </c>
      <c r="V1" t="s">
        <v>239</v>
      </c>
      <c r="W1" t="s">
        <v>240</v>
      </c>
      <c r="X1" t="s">
        <v>241</v>
      </c>
      <c r="Y1" t="s">
        <v>242</v>
      </c>
      <c r="Z1" t="s">
        <v>243</v>
      </c>
      <c r="AA1" t="s">
        <v>244</v>
      </c>
      <c r="AB1" t="s">
        <v>245</v>
      </c>
      <c r="AC1" t="s">
        <v>246</v>
      </c>
      <c r="AD1" t="s">
        <v>247</v>
      </c>
      <c r="AE1" t="s">
        <v>248</v>
      </c>
      <c r="AF1" t="s">
        <v>249</v>
      </c>
      <c r="AG1" t="s">
        <v>6</v>
      </c>
      <c r="AH1" t="s">
        <v>169</v>
      </c>
      <c r="AI1" t="s">
        <v>239</v>
      </c>
      <c r="AJ1" t="s">
        <v>240</v>
      </c>
      <c r="AK1" t="s">
        <v>241</v>
      </c>
      <c r="AL1" t="s">
        <v>242</v>
      </c>
      <c r="AM1" t="s">
        <v>243</v>
      </c>
      <c r="AN1" t="s">
        <v>244</v>
      </c>
      <c r="AO1" t="s">
        <v>245</v>
      </c>
      <c r="AP1" t="s">
        <v>246</v>
      </c>
      <c r="AQ1" t="s">
        <v>247</v>
      </c>
      <c r="AR1" t="s">
        <v>248</v>
      </c>
      <c r="AS1" t="s">
        <v>249</v>
      </c>
      <c r="AT1" t="s">
        <v>6</v>
      </c>
    </row>
    <row r="2" spans="1:47" hidden="1" x14ac:dyDescent="0.35">
      <c r="H2">
        <f t="shared" ref="H2:AT2" si="0">$E$1</f>
        <v>2024</v>
      </c>
      <c r="I2">
        <f t="shared" si="0"/>
        <v>2024</v>
      </c>
      <c r="J2">
        <f t="shared" si="0"/>
        <v>2024</v>
      </c>
      <c r="K2">
        <f t="shared" si="0"/>
        <v>2024</v>
      </c>
      <c r="L2">
        <f t="shared" si="0"/>
        <v>2024</v>
      </c>
      <c r="M2">
        <f t="shared" si="0"/>
        <v>2024</v>
      </c>
      <c r="N2">
        <f t="shared" si="0"/>
        <v>2024</v>
      </c>
      <c r="O2">
        <f t="shared" si="0"/>
        <v>2024</v>
      </c>
      <c r="P2">
        <f t="shared" si="0"/>
        <v>2024</v>
      </c>
      <c r="Q2">
        <f t="shared" si="0"/>
        <v>2024</v>
      </c>
      <c r="R2">
        <f t="shared" si="0"/>
        <v>2024</v>
      </c>
      <c r="S2">
        <f t="shared" si="0"/>
        <v>2024</v>
      </c>
      <c r="T2">
        <f t="shared" si="0"/>
        <v>2024</v>
      </c>
      <c r="U2">
        <f t="shared" si="0"/>
        <v>2024</v>
      </c>
      <c r="V2">
        <f t="shared" si="0"/>
        <v>2024</v>
      </c>
      <c r="W2">
        <f t="shared" si="0"/>
        <v>2024</v>
      </c>
      <c r="X2">
        <f t="shared" si="0"/>
        <v>2024</v>
      </c>
      <c r="Y2">
        <f t="shared" si="0"/>
        <v>2024</v>
      </c>
      <c r="Z2">
        <f t="shared" si="0"/>
        <v>2024</v>
      </c>
      <c r="AA2">
        <f t="shared" si="0"/>
        <v>2024</v>
      </c>
      <c r="AB2">
        <f t="shared" si="0"/>
        <v>2024</v>
      </c>
      <c r="AC2">
        <f t="shared" si="0"/>
        <v>2024</v>
      </c>
      <c r="AD2">
        <f t="shared" si="0"/>
        <v>2024</v>
      </c>
      <c r="AE2">
        <f t="shared" si="0"/>
        <v>2024</v>
      </c>
      <c r="AF2">
        <f t="shared" si="0"/>
        <v>2024</v>
      </c>
      <c r="AG2">
        <f t="shared" si="0"/>
        <v>2024</v>
      </c>
      <c r="AH2">
        <f t="shared" si="0"/>
        <v>2024</v>
      </c>
      <c r="AI2">
        <f t="shared" si="0"/>
        <v>2024</v>
      </c>
      <c r="AJ2">
        <f t="shared" si="0"/>
        <v>2024</v>
      </c>
      <c r="AK2">
        <f t="shared" si="0"/>
        <v>2024</v>
      </c>
      <c r="AL2">
        <f t="shared" si="0"/>
        <v>2024</v>
      </c>
      <c r="AM2">
        <f t="shared" si="0"/>
        <v>2024</v>
      </c>
      <c r="AN2">
        <f t="shared" si="0"/>
        <v>2024</v>
      </c>
      <c r="AO2">
        <f t="shared" si="0"/>
        <v>2024</v>
      </c>
      <c r="AP2">
        <f t="shared" si="0"/>
        <v>2024</v>
      </c>
      <c r="AQ2">
        <f t="shared" si="0"/>
        <v>2024</v>
      </c>
      <c r="AR2">
        <f t="shared" si="0"/>
        <v>2024</v>
      </c>
      <c r="AS2">
        <f t="shared" si="0"/>
        <v>2024</v>
      </c>
      <c r="AT2">
        <f t="shared" si="0"/>
        <v>2024</v>
      </c>
    </row>
    <row r="3" spans="1:47" hidden="1" x14ac:dyDescent="0.35">
      <c r="H3" t="s">
        <v>357</v>
      </c>
      <c r="I3" t="s">
        <v>357</v>
      </c>
      <c r="J3" t="s">
        <v>357</v>
      </c>
      <c r="K3" t="s">
        <v>357</v>
      </c>
      <c r="L3" t="s">
        <v>357</v>
      </c>
      <c r="M3" t="s">
        <v>357</v>
      </c>
      <c r="N3" t="s">
        <v>357</v>
      </c>
      <c r="O3" t="s">
        <v>357</v>
      </c>
      <c r="P3" t="s">
        <v>357</v>
      </c>
      <c r="Q3" t="s">
        <v>357</v>
      </c>
      <c r="R3" t="s">
        <v>357</v>
      </c>
      <c r="S3" t="s">
        <v>357</v>
      </c>
      <c r="T3" t="s">
        <v>357</v>
      </c>
      <c r="U3" t="s">
        <v>357</v>
      </c>
      <c r="V3" t="s">
        <v>357</v>
      </c>
      <c r="W3" t="s">
        <v>357</v>
      </c>
      <c r="X3" t="s">
        <v>357</v>
      </c>
      <c r="Y3" t="s">
        <v>357</v>
      </c>
      <c r="Z3" t="s">
        <v>357</v>
      </c>
      <c r="AA3" t="s">
        <v>357</v>
      </c>
      <c r="AB3" t="s">
        <v>357</v>
      </c>
      <c r="AC3" t="s">
        <v>357</v>
      </c>
      <c r="AD3" t="s">
        <v>357</v>
      </c>
      <c r="AE3" t="s">
        <v>357</v>
      </c>
      <c r="AF3" t="s">
        <v>357</v>
      </c>
      <c r="AG3" t="s">
        <v>357</v>
      </c>
      <c r="AH3" t="s">
        <v>357</v>
      </c>
      <c r="AI3" t="s">
        <v>357</v>
      </c>
      <c r="AJ3" t="s">
        <v>357</v>
      </c>
      <c r="AK3" t="s">
        <v>357</v>
      </c>
      <c r="AL3" t="s">
        <v>357</v>
      </c>
      <c r="AM3" t="s">
        <v>357</v>
      </c>
      <c r="AN3" t="s">
        <v>357</v>
      </c>
      <c r="AO3" t="s">
        <v>357</v>
      </c>
      <c r="AP3" t="s">
        <v>357</v>
      </c>
      <c r="AQ3" t="s">
        <v>357</v>
      </c>
      <c r="AR3" t="s">
        <v>357</v>
      </c>
      <c r="AS3" t="s">
        <v>357</v>
      </c>
      <c r="AT3" t="s">
        <v>357</v>
      </c>
    </row>
    <row r="4" spans="1:47" hidden="1" x14ac:dyDescent="0.35"/>
    <row r="5" spans="1:47" hidden="1" x14ac:dyDescent="0.35"/>
    <row r="6" spans="1:47" hidden="1" x14ac:dyDescent="0.35"/>
    <row r="7" spans="1:47" x14ac:dyDescent="0.35">
      <c r="AU7" t="s">
        <v>366</v>
      </c>
    </row>
    <row r="8" spans="1:47" ht="25" customHeight="1" x14ac:dyDescent="0.35">
      <c r="D8" s="38" t="str">
        <f>"Предложение на покупку электрической энергии и мощности в " &amp; god &amp; " году"</f>
        <v>Предложение на покупку электрической энергии и мощности в 2024 году</v>
      </c>
      <c r="E8" s="38"/>
      <c r="F8" s="38"/>
      <c r="G8" s="38"/>
      <c r="H8" s="38"/>
    </row>
    <row r="10" spans="1:47" ht="49.5" customHeight="1" x14ac:dyDescent="0.35">
      <c r="D10" s="38" t="s">
        <v>8</v>
      </c>
      <c r="E10" s="38" t="s">
        <v>358</v>
      </c>
      <c r="F10" s="38" t="s">
        <v>168</v>
      </c>
      <c r="G10" s="38" t="s">
        <v>359</v>
      </c>
      <c r="H10" s="38" t="s">
        <v>360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 t="s">
        <v>352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 t="s">
        <v>361</v>
      </c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 t="s">
        <v>99</v>
      </c>
    </row>
    <row r="11" spans="1:47" ht="25.5" customHeight="1" x14ac:dyDescent="0.35">
      <c r="D11" s="38"/>
      <c r="E11" s="38"/>
      <c r="F11" s="38"/>
      <c r="G11" s="38"/>
      <c r="H11" t="str">
        <f t="shared" ref="H11:AT11" si="1">H3&amp;" "&amp;H2&amp;" "&amp;H1</f>
        <v>План 2024 Январь</v>
      </c>
      <c r="I11" t="str">
        <f t="shared" si="1"/>
        <v>План 2024 Февраль</v>
      </c>
      <c r="J11" t="str">
        <f t="shared" si="1"/>
        <v>План 2024 Март</v>
      </c>
      <c r="K11" t="str">
        <f t="shared" si="1"/>
        <v>План 2024 Апрель</v>
      </c>
      <c r="L11" t="str">
        <f t="shared" si="1"/>
        <v>План 2024 Май</v>
      </c>
      <c r="M11" t="str">
        <f t="shared" si="1"/>
        <v>План 2024 Июнь</v>
      </c>
      <c r="N11" t="str">
        <f t="shared" si="1"/>
        <v>План 2024 Июль</v>
      </c>
      <c r="O11" t="str">
        <f t="shared" si="1"/>
        <v>План 2024 Август</v>
      </c>
      <c r="P11" t="str">
        <f t="shared" si="1"/>
        <v>План 2024 Сентябрь</v>
      </c>
      <c r="Q11" t="str">
        <f t="shared" si="1"/>
        <v>План 2024 Октябрь</v>
      </c>
      <c r="R11" t="str">
        <f t="shared" si="1"/>
        <v>План 2024 Ноябрь</v>
      </c>
      <c r="S11" t="str">
        <f t="shared" si="1"/>
        <v>План 2024 Декабрь</v>
      </c>
      <c r="T11" t="str">
        <f t="shared" si="1"/>
        <v>План 2024 Год</v>
      </c>
      <c r="U11" t="str">
        <f t="shared" si="1"/>
        <v>План 2024 Январь</v>
      </c>
      <c r="V11" t="str">
        <f t="shared" si="1"/>
        <v>План 2024 Февраль</v>
      </c>
      <c r="W11" t="str">
        <f t="shared" si="1"/>
        <v>План 2024 Март</v>
      </c>
      <c r="X11" t="str">
        <f t="shared" si="1"/>
        <v>План 2024 Апрель</v>
      </c>
      <c r="Y11" t="str">
        <f t="shared" si="1"/>
        <v>План 2024 Май</v>
      </c>
      <c r="Z11" t="str">
        <f t="shared" si="1"/>
        <v>План 2024 Июнь</v>
      </c>
      <c r="AA11" t="str">
        <f t="shared" si="1"/>
        <v>План 2024 Июль</v>
      </c>
      <c r="AB11" t="str">
        <f t="shared" si="1"/>
        <v>План 2024 Август</v>
      </c>
      <c r="AC11" t="str">
        <f t="shared" si="1"/>
        <v>План 2024 Сентябрь</v>
      </c>
      <c r="AD11" t="str">
        <f t="shared" si="1"/>
        <v>План 2024 Октябрь</v>
      </c>
      <c r="AE11" t="str">
        <f t="shared" si="1"/>
        <v>План 2024 Ноябрь</v>
      </c>
      <c r="AF11" t="str">
        <f t="shared" si="1"/>
        <v>План 2024 Декабрь</v>
      </c>
      <c r="AG11" t="str">
        <f t="shared" si="1"/>
        <v>План 2024 Год</v>
      </c>
      <c r="AH11" t="str">
        <f t="shared" si="1"/>
        <v>План 2024 Январь</v>
      </c>
      <c r="AI11" t="str">
        <f t="shared" si="1"/>
        <v>План 2024 Февраль</v>
      </c>
      <c r="AJ11" t="str">
        <f t="shared" si="1"/>
        <v>План 2024 Март</v>
      </c>
      <c r="AK11" t="str">
        <f t="shared" si="1"/>
        <v>План 2024 Апрель</v>
      </c>
      <c r="AL11" t="str">
        <f t="shared" si="1"/>
        <v>План 2024 Май</v>
      </c>
      <c r="AM11" t="str">
        <f t="shared" si="1"/>
        <v>План 2024 Июнь</v>
      </c>
      <c r="AN11" t="str">
        <f t="shared" si="1"/>
        <v>План 2024 Июль</v>
      </c>
      <c r="AO11" t="str">
        <f t="shared" si="1"/>
        <v>План 2024 Август</v>
      </c>
      <c r="AP11" t="str">
        <f t="shared" si="1"/>
        <v>План 2024 Сентябрь</v>
      </c>
      <c r="AQ11" t="str">
        <f t="shared" si="1"/>
        <v>План 2024 Октябрь</v>
      </c>
      <c r="AR11" t="str">
        <f t="shared" si="1"/>
        <v>План 2024 Ноябрь</v>
      </c>
      <c r="AS11" t="str">
        <f t="shared" si="1"/>
        <v>План 2024 Декабрь</v>
      </c>
      <c r="AT11" t="str">
        <f t="shared" si="1"/>
        <v>План 2024 Год</v>
      </c>
      <c r="AU11" s="38"/>
    </row>
    <row r="12" spans="1:47" x14ac:dyDescent="0.35"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>
        <v>14</v>
      </c>
      <c r="AE12">
        <v>15</v>
      </c>
      <c r="AF12">
        <v>16</v>
      </c>
      <c r="AG12">
        <v>17</v>
      </c>
      <c r="AH12">
        <v>5</v>
      </c>
      <c r="AI12">
        <v>6</v>
      </c>
      <c r="AJ12">
        <v>7</v>
      </c>
      <c r="AK12">
        <v>8</v>
      </c>
      <c r="AL12">
        <v>9</v>
      </c>
      <c r="AM12">
        <v>10</v>
      </c>
      <c r="AN12">
        <v>11</v>
      </c>
      <c r="AO12">
        <v>12</v>
      </c>
      <c r="AP12">
        <v>13</v>
      </c>
      <c r="AQ12">
        <v>14</v>
      </c>
      <c r="AR12">
        <v>15</v>
      </c>
      <c r="AS12">
        <v>16</v>
      </c>
      <c r="AT12">
        <v>17</v>
      </c>
      <c r="AU12">
        <v>18</v>
      </c>
    </row>
    <row r="13" spans="1:47" hidden="1" x14ac:dyDescent="0.35">
      <c r="E13" t="s">
        <v>353</v>
      </c>
    </row>
    <row r="14" spans="1:47" hidden="1" x14ac:dyDescent="0.35">
      <c r="A14" t="s">
        <v>258</v>
      </c>
      <c r="B14" t="s">
        <v>381</v>
      </c>
      <c r="D14" t="s">
        <v>9</v>
      </c>
      <c r="E14" t="s">
        <v>375</v>
      </c>
      <c r="F14" s="38" t="str">
        <f>'Справочник ГТП'!C3</f>
        <v/>
      </c>
      <c r="G14" t="s">
        <v>134</v>
      </c>
      <c r="T14">
        <f>SUM(H14:S14)</f>
        <v>0</v>
      </c>
      <c r="U14" t="e">
        <f ca="1">Ф9!K$14</f>
        <v>#NAME?</v>
      </c>
      <c r="V14" t="e">
        <f ca="1">Ф9!AB$14</f>
        <v>#NAME?</v>
      </c>
      <c r="W14" t="e">
        <f ca="1">Ф9!AS$14</f>
        <v>#NAME?</v>
      </c>
      <c r="X14" t="e">
        <f ca="1">Ф9!BJ$14</f>
        <v>#NAME?</v>
      </c>
      <c r="Y14" t="e">
        <f ca="1">Ф9!CA$14</f>
        <v>#NAME?</v>
      </c>
      <c r="Z14" t="e">
        <f ca="1">Ф9!CR$14</f>
        <v>#NAME?</v>
      </c>
      <c r="AA14" t="e">
        <f ca="1">Ф9!DI$14</f>
        <v>#NAME?</v>
      </c>
      <c r="AB14" t="e">
        <f ca="1">Ф9!DZ$14</f>
        <v>#NAME?</v>
      </c>
      <c r="AC14" t="e">
        <f ca="1">Ф9!EQ$14</f>
        <v>#NAME?</v>
      </c>
      <c r="AD14" t="e">
        <f ca="1">Ф9!FH$14</f>
        <v>#NAME?</v>
      </c>
      <c r="AE14" t="e">
        <f ca="1">Ф9!FY$14</f>
        <v>#NAME?</v>
      </c>
      <c r="AF14" t="e">
        <f ca="1">Ф9!GP$14</f>
        <v>#NAME?</v>
      </c>
      <c r="AG14" t="e">
        <f ca="1">SUM(U14:AF14)</f>
        <v>#NAME?</v>
      </c>
      <c r="AH14" t="str">
        <f t="shared" ref="AH14:AT14" si="2">IF(H14="","",U14-H14)</f>
        <v/>
      </c>
      <c r="AI14" t="str">
        <f t="shared" si="2"/>
        <v/>
      </c>
      <c r="AJ14" t="str">
        <f t="shared" si="2"/>
        <v/>
      </c>
      <c r="AK14" t="str">
        <f t="shared" si="2"/>
        <v/>
      </c>
      <c r="AL14" t="str">
        <f t="shared" si="2"/>
        <v/>
      </c>
      <c r="AM14" t="str">
        <f t="shared" si="2"/>
        <v/>
      </c>
      <c r="AN14" t="str">
        <f t="shared" si="2"/>
        <v/>
      </c>
      <c r="AO14" t="str">
        <f t="shared" si="2"/>
        <v/>
      </c>
      <c r="AP14" t="str">
        <f t="shared" si="2"/>
        <v/>
      </c>
      <c r="AQ14" t="str">
        <f t="shared" si="2"/>
        <v/>
      </c>
      <c r="AR14" t="str">
        <f t="shared" si="2"/>
        <v/>
      </c>
      <c r="AS14" t="str">
        <f t="shared" si="2"/>
        <v/>
      </c>
      <c r="AT14" t="e">
        <f t="shared" ca="1" si="2"/>
        <v>#NAME?</v>
      </c>
    </row>
    <row r="15" spans="1:47" hidden="1" x14ac:dyDescent="0.35">
      <c r="A15" t="s">
        <v>257</v>
      </c>
      <c r="B15" t="s">
        <v>382</v>
      </c>
      <c r="D15" t="s">
        <v>9</v>
      </c>
      <c r="E15" t="s">
        <v>375</v>
      </c>
      <c r="F15" s="38"/>
      <c r="G15" t="s">
        <v>134</v>
      </c>
      <c r="T15">
        <f>SUM(H15:S15)</f>
        <v>0</v>
      </c>
      <c r="U15" t="e">
        <f ca="1">Ф9!J$15</f>
        <v>#NAME?</v>
      </c>
      <c r="V15" t="e">
        <f ca="1">Ф9!AA$15</f>
        <v>#NAME?</v>
      </c>
      <c r="W15" t="e">
        <f ca="1">Ф9!AR$15</f>
        <v>#NAME?</v>
      </c>
      <c r="X15" t="e">
        <f ca="1">Ф9!BI$15</f>
        <v>#NAME?</v>
      </c>
      <c r="Y15" t="e">
        <f ca="1">Ф9!BZ$15</f>
        <v>#NAME?</v>
      </c>
      <c r="Z15" t="e">
        <f ca="1">Ф9!CQ$15</f>
        <v>#NAME?</v>
      </c>
      <c r="AA15" t="e">
        <f ca="1">Ф9!DH$15</f>
        <v>#NAME?</v>
      </c>
      <c r="AB15" t="e">
        <f ca="1">Ф9!DY$15</f>
        <v>#NAME?</v>
      </c>
      <c r="AC15" t="e">
        <f ca="1">Ф9!EP$15</f>
        <v>#NAME?</v>
      </c>
      <c r="AD15" t="e">
        <f ca="1">Ф9!FG$15</f>
        <v>#NAME?</v>
      </c>
      <c r="AE15" t="e">
        <f ca="1">Ф9!FX$15</f>
        <v>#NAME?</v>
      </c>
      <c r="AF15" t="e">
        <f ca="1">Ф9!GO$15</f>
        <v>#NAME?</v>
      </c>
      <c r="AG15" t="e">
        <f ca="1">SUM(U15:AF15)</f>
        <v>#NAME?</v>
      </c>
      <c r="AH15" t="str">
        <f t="shared" ref="AH15:AH31" si="3">IF(H15="","",U15-H15)</f>
        <v/>
      </c>
      <c r="AI15" t="str">
        <f t="shared" ref="AI15:AI31" si="4">IF(I15="","",V15-I15)</f>
        <v/>
      </c>
      <c r="AJ15" t="str">
        <f t="shared" ref="AJ15:AJ31" si="5">IF(J15="","",W15-J15)</f>
        <v/>
      </c>
      <c r="AK15" t="str">
        <f t="shared" ref="AK15:AK31" si="6">IF(K15="","",X15-K15)</f>
        <v/>
      </c>
      <c r="AL15" t="str">
        <f t="shared" ref="AL15:AL31" si="7">IF(L15="","",Y15-L15)</f>
        <v/>
      </c>
      <c r="AM15" t="str">
        <f t="shared" ref="AM15:AM31" si="8">IF(M15="","",Z15-M15)</f>
        <v/>
      </c>
      <c r="AN15" t="str">
        <f t="shared" ref="AN15:AN31" si="9">IF(N15="","",AA15-N15)</f>
        <v/>
      </c>
      <c r="AO15" t="str">
        <f t="shared" ref="AO15:AO31" si="10">IF(O15="","",AB15-O15)</f>
        <v/>
      </c>
      <c r="AP15" t="str">
        <f t="shared" ref="AP15:AP31" si="11">IF(P15="","",AC15-P15)</f>
        <v/>
      </c>
      <c r="AQ15" t="str">
        <f t="shared" ref="AQ15:AQ31" si="12">IF(Q15="","",AD15-Q15)</f>
        <v/>
      </c>
      <c r="AR15" t="str">
        <f t="shared" ref="AR15:AR31" si="13">IF(R15="","",AE15-R15)</f>
        <v/>
      </c>
      <c r="AS15" t="str">
        <f t="shared" ref="AS15:AS31" si="14">IF(S15="","",AF15-S15)</f>
        <v/>
      </c>
      <c r="AT15" t="e">
        <f t="shared" ref="AT15:AT31" ca="1" si="15">IF(T15="","",AG15-T15)</f>
        <v>#NAME?</v>
      </c>
    </row>
    <row r="16" spans="1:47" ht="14.25" hidden="1" customHeight="1" x14ac:dyDescent="0.35">
      <c r="A16" t="s">
        <v>264</v>
      </c>
      <c r="B16" t="s">
        <v>381</v>
      </c>
      <c r="D16" t="s">
        <v>92</v>
      </c>
      <c r="E16" t="s">
        <v>376</v>
      </c>
      <c r="F16" s="38"/>
      <c r="G16" t="s">
        <v>134</v>
      </c>
      <c r="T16">
        <f>SUM(H16:S16)</f>
        <v>0</v>
      </c>
      <c r="U16" t="e">
        <f ca="1">Ф9!Q$14</f>
        <v>#NAME?</v>
      </c>
      <c r="V16" t="e">
        <f ca="1">Ф9!AH$14</f>
        <v>#NAME?</v>
      </c>
      <c r="W16" t="e">
        <f ca="1">Ф9!AY$14</f>
        <v>#NAME?</v>
      </c>
      <c r="X16" t="e">
        <f ca="1">Ф9!BP$14</f>
        <v>#NAME?</v>
      </c>
      <c r="Y16" t="e">
        <f ca="1">Ф9!CG$14</f>
        <v>#NAME?</v>
      </c>
      <c r="Z16" t="e">
        <f ca="1">Ф9!CX$14</f>
        <v>#NAME?</v>
      </c>
      <c r="AA16" t="e">
        <f ca="1">Ф9!DO$14</f>
        <v>#NAME?</v>
      </c>
      <c r="AB16" t="e">
        <f ca="1">Ф9!EF$14</f>
        <v>#NAME?</v>
      </c>
      <c r="AC16" t="e">
        <f ca="1">Ф9!EW$14</f>
        <v>#NAME?</v>
      </c>
      <c r="AD16" t="e">
        <f ca="1">Ф9!FN$14</f>
        <v>#NAME?</v>
      </c>
      <c r="AE16" t="e">
        <f ca="1">Ф9!GE$14</f>
        <v>#NAME?</v>
      </c>
      <c r="AF16" t="e">
        <f ca="1">Ф9!GV$14</f>
        <v>#NAME?</v>
      </c>
      <c r="AG16" t="e">
        <f ca="1">SUM(U16:AF16)</f>
        <v>#NAME?</v>
      </c>
      <c r="AH16" t="str">
        <f t="shared" si="3"/>
        <v/>
      </c>
      <c r="AI16" t="str">
        <f t="shared" si="4"/>
        <v/>
      </c>
      <c r="AJ16" t="str">
        <f t="shared" si="5"/>
        <v/>
      </c>
      <c r="AK16" t="str">
        <f t="shared" si="6"/>
        <v/>
      </c>
      <c r="AL16" t="str">
        <f t="shared" si="7"/>
        <v/>
      </c>
      <c r="AM16" t="str">
        <f t="shared" si="8"/>
        <v/>
      </c>
      <c r="AN16" t="str">
        <f t="shared" si="9"/>
        <v/>
      </c>
      <c r="AO16" t="str">
        <f t="shared" si="10"/>
        <v/>
      </c>
      <c r="AP16" t="str">
        <f t="shared" si="11"/>
        <v/>
      </c>
      <c r="AQ16" t="str">
        <f t="shared" si="12"/>
        <v/>
      </c>
      <c r="AR16" t="str">
        <f t="shared" si="13"/>
        <v/>
      </c>
      <c r="AS16" t="str">
        <f t="shared" si="14"/>
        <v/>
      </c>
      <c r="AT16" t="e">
        <f t="shared" ca="1" si="15"/>
        <v>#NAME?</v>
      </c>
    </row>
    <row r="17" spans="1:46" hidden="1" x14ac:dyDescent="0.35">
      <c r="A17" t="s">
        <v>264</v>
      </c>
      <c r="B17" t="s">
        <v>382</v>
      </c>
      <c r="D17" t="s">
        <v>92</v>
      </c>
      <c r="E17" t="s">
        <v>376</v>
      </c>
      <c r="F17" s="38"/>
      <c r="G17" t="s">
        <v>134</v>
      </c>
      <c r="T17">
        <f>SUM(H17:S17)</f>
        <v>0</v>
      </c>
      <c r="U17" t="e">
        <f ca="1">Ф9!Q$15</f>
        <v>#NAME?</v>
      </c>
      <c r="V17" t="e">
        <f ca="1">Ф9!AH$15</f>
        <v>#NAME?</v>
      </c>
      <c r="W17" t="e">
        <f ca="1">Ф9!AY$15</f>
        <v>#NAME?</v>
      </c>
      <c r="X17" t="e">
        <f ca="1">Ф9!BP$15</f>
        <v>#NAME?</v>
      </c>
      <c r="Y17" t="e">
        <f ca="1">Ф9!CG$15</f>
        <v>#NAME?</v>
      </c>
      <c r="Z17" t="e">
        <f ca="1">Ф9!CX$15</f>
        <v>#NAME?</v>
      </c>
      <c r="AA17" t="e">
        <f ca="1">Ф9!DO$15</f>
        <v>#NAME?</v>
      </c>
      <c r="AB17" t="e">
        <f ca="1">Ф9!EF$15</f>
        <v>#NAME?</v>
      </c>
      <c r="AC17" t="e">
        <f ca="1">Ф9!EW$15</f>
        <v>#NAME?</v>
      </c>
      <c r="AD17" t="e">
        <f ca="1">Ф9!FN$15</f>
        <v>#NAME?</v>
      </c>
      <c r="AE17" t="e">
        <f ca="1">Ф9!GE$15</f>
        <v>#NAME?</v>
      </c>
      <c r="AF17" t="e">
        <f ca="1">Ф9!GV$15</f>
        <v>#NAME?</v>
      </c>
      <c r="AG17" t="e">
        <f ca="1">SUM(U17:AF17)</f>
        <v>#NAME?</v>
      </c>
      <c r="AH17" t="str">
        <f t="shared" si="3"/>
        <v/>
      </c>
      <c r="AI17" t="str">
        <f t="shared" si="4"/>
        <v/>
      </c>
      <c r="AJ17" t="str">
        <f t="shared" si="5"/>
        <v/>
      </c>
      <c r="AK17" t="str">
        <f t="shared" si="6"/>
        <v/>
      </c>
      <c r="AL17" t="str">
        <f t="shared" si="7"/>
        <v/>
      </c>
      <c r="AM17" t="str">
        <f t="shared" si="8"/>
        <v/>
      </c>
      <c r="AN17" t="str">
        <f t="shared" si="9"/>
        <v/>
      </c>
      <c r="AO17" t="str">
        <f t="shared" si="10"/>
        <v/>
      </c>
      <c r="AP17" t="str">
        <f t="shared" si="11"/>
        <v/>
      </c>
      <c r="AQ17" t="str">
        <f t="shared" si="12"/>
        <v/>
      </c>
      <c r="AR17" t="str">
        <f t="shared" si="13"/>
        <v/>
      </c>
      <c r="AS17" t="str">
        <f t="shared" si="14"/>
        <v/>
      </c>
      <c r="AT17" t="e">
        <f t="shared" ca="1" si="15"/>
        <v>#NAME?</v>
      </c>
    </row>
    <row r="18" spans="1:46" hidden="1" x14ac:dyDescent="0.35">
      <c r="A18" t="s">
        <v>253</v>
      </c>
      <c r="B18" t="s">
        <v>381</v>
      </c>
      <c r="D18" t="s">
        <v>93</v>
      </c>
      <c r="E18" t="s">
        <v>171</v>
      </c>
      <c r="F18" s="38"/>
      <c r="G18" t="s">
        <v>172</v>
      </c>
      <c r="T18">
        <f t="shared" ref="T18:T25" si="16">SUM(H18:S18)/12</f>
        <v>0</v>
      </c>
      <c r="U18" t="e">
        <f ca="1">Ф10!F$14</f>
        <v>#NAME?</v>
      </c>
      <c r="V18" t="e">
        <f ca="1">Ф10!R$14</f>
        <v>#NAME?</v>
      </c>
      <c r="W18" t="e">
        <f ca="1">Ф10!AD$14</f>
        <v>#NAME?</v>
      </c>
      <c r="X18" t="e">
        <f ca="1">Ф10!AP$14</f>
        <v>#NAME?</v>
      </c>
      <c r="Y18" t="e">
        <f ca="1">Ф10!BB$14</f>
        <v>#NAME?</v>
      </c>
      <c r="Z18" t="e">
        <f ca="1">Ф10!BN$14</f>
        <v>#NAME?</v>
      </c>
      <c r="AA18" t="e">
        <f ca="1">Ф10!BZ$14</f>
        <v>#NAME?</v>
      </c>
      <c r="AB18" t="e">
        <f ca="1">Ф10!CL$14</f>
        <v>#NAME?</v>
      </c>
      <c r="AC18" t="e">
        <f ca="1">Ф10!CX$14</f>
        <v>#NAME?</v>
      </c>
      <c r="AD18" t="e">
        <f ca="1">Ф10!DJ$14</f>
        <v>#NAME?</v>
      </c>
      <c r="AE18" t="e">
        <f ca="1">Ф10!DV$14</f>
        <v>#NAME?</v>
      </c>
      <c r="AF18" t="e">
        <f ca="1">Ф10!EH$14</f>
        <v>#NAME?</v>
      </c>
      <c r="AG18" t="e">
        <f t="shared" ref="AG18:AG25" ca="1" si="17">SUM(U18:AF18)/12</f>
        <v>#NAME?</v>
      </c>
      <c r="AH18" t="str">
        <f t="shared" si="3"/>
        <v/>
      </c>
      <c r="AI18" t="str">
        <f t="shared" si="4"/>
        <v/>
      </c>
      <c r="AJ18" t="str">
        <f t="shared" si="5"/>
        <v/>
      </c>
      <c r="AK18" t="str">
        <f t="shared" si="6"/>
        <v/>
      </c>
      <c r="AL18" t="str">
        <f t="shared" si="7"/>
        <v/>
      </c>
      <c r="AM18" t="str">
        <f t="shared" si="8"/>
        <v/>
      </c>
      <c r="AN18" t="str">
        <f t="shared" si="9"/>
        <v/>
      </c>
      <c r="AO18" t="str">
        <f t="shared" si="10"/>
        <v/>
      </c>
      <c r="AP18" t="str">
        <f t="shared" si="11"/>
        <v/>
      </c>
      <c r="AQ18" t="str">
        <f t="shared" si="12"/>
        <v/>
      </c>
      <c r="AR18" t="str">
        <f t="shared" si="13"/>
        <v/>
      </c>
      <c r="AS18" t="str">
        <f t="shared" si="14"/>
        <v/>
      </c>
      <c r="AT18" t="e">
        <f t="shared" ca="1" si="15"/>
        <v>#NAME?</v>
      </c>
    </row>
    <row r="19" spans="1:46" hidden="1" x14ac:dyDescent="0.35">
      <c r="A19" t="s">
        <v>253</v>
      </c>
      <c r="B19" t="s">
        <v>382</v>
      </c>
      <c r="D19" t="s">
        <v>93</v>
      </c>
      <c r="E19" t="s">
        <v>171</v>
      </c>
      <c r="F19" s="38"/>
      <c r="G19" t="s">
        <v>172</v>
      </c>
      <c r="T19">
        <f t="shared" si="16"/>
        <v>0</v>
      </c>
      <c r="U19" t="e">
        <f ca="1">Ф10!F$15</f>
        <v>#NAME?</v>
      </c>
      <c r="V19" t="e">
        <f ca="1">Ф10!R$15</f>
        <v>#NAME?</v>
      </c>
      <c r="W19" t="e">
        <f ca="1">Ф10!AD$15</f>
        <v>#NAME?</v>
      </c>
      <c r="X19" t="e">
        <f ca="1">Ф10!AP$15</f>
        <v>#NAME?</v>
      </c>
      <c r="Y19" t="e">
        <f ca="1">Ф10!BB$15</f>
        <v>#NAME?</v>
      </c>
      <c r="Z19" t="e">
        <f ca="1">Ф10!BN$15</f>
        <v>#NAME?</v>
      </c>
      <c r="AA19" t="e">
        <f ca="1">Ф10!BZ$15</f>
        <v>#NAME?</v>
      </c>
      <c r="AB19" t="e">
        <f ca="1">Ф10!CL$15</f>
        <v>#NAME?</v>
      </c>
      <c r="AC19" t="e">
        <f ca="1">Ф10!CX$15</f>
        <v>#NAME?</v>
      </c>
      <c r="AD19" t="e">
        <f ca="1">Ф10!DJ$15</f>
        <v>#NAME?</v>
      </c>
      <c r="AE19" t="e">
        <f ca="1">Ф10!DV$15</f>
        <v>#NAME?</v>
      </c>
      <c r="AF19" t="e">
        <f ca="1">Ф10!EH$15</f>
        <v>#NAME?</v>
      </c>
      <c r="AG19" t="e">
        <f t="shared" ca="1" si="17"/>
        <v>#NAME?</v>
      </c>
      <c r="AH19" t="str">
        <f t="shared" si="3"/>
        <v/>
      </c>
      <c r="AI19" t="str">
        <f t="shared" si="4"/>
        <v/>
      </c>
      <c r="AJ19" t="str">
        <f t="shared" si="5"/>
        <v/>
      </c>
      <c r="AK19" t="str">
        <f t="shared" si="6"/>
        <v/>
      </c>
      <c r="AL19" t="str">
        <f t="shared" si="7"/>
        <v/>
      </c>
      <c r="AM19" t="str">
        <f t="shared" si="8"/>
        <v/>
      </c>
      <c r="AN19" t="str">
        <f t="shared" si="9"/>
        <v/>
      </c>
      <c r="AO19" t="str">
        <f t="shared" si="10"/>
        <v/>
      </c>
      <c r="AP19" t="str">
        <f t="shared" si="11"/>
        <v/>
      </c>
      <c r="AQ19" t="str">
        <f t="shared" si="12"/>
        <v/>
      </c>
      <c r="AR19" t="str">
        <f t="shared" si="13"/>
        <v/>
      </c>
      <c r="AS19" t="str">
        <f t="shared" si="14"/>
        <v/>
      </c>
      <c r="AT19" t="e">
        <f t="shared" ca="1" si="15"/>
        <v>#NAME?</v>
      </c>
    </row>
    <row r="20" spans="1:46" hidden="1" x14ac:dyDescent="0.35">
      <c r="A20" t="s">
        <v>254</v>
      </c>
      <c r="B20" t="s">
        <v>381</v>
      </c>
      <c r="D20" t="s">
        <v>94</v>
      </c>
      <c r="E20" t="s">
        <v>173</v>
      </c>
      <c r="F20" s="38"/>
      <c r="G20" t="s">
        <v>172</v>
      </c>
      <c r="T20">
        <f t="shared" si="16"/>
        <v>0</v>
      </c>
      <c r="U20" t="e">
        <f ca="1">Ф10!$G$14</f>
        <v>#NAME?</v>
      </c>
      <c r="V20" t="e">
        <f ca="1">Ф10!$S$14</f>
        <v>#NAME?</v>
      </c>
      <c r="W20" t="e">
        <f ca="1">Ф10!$AE$14</f>
        <v>#NAME?</v>
      </c>
      <c r="X20" t="e">
        <f ca="1">Ф10!$AQ$14</f>
        <v>#NAME?</v>
      </c>
      <c r="Y20" t="e">
        <f ca="1">Ф10!$BC$14</f>
        <v>#NAME?</v>
      </c>
      <c r="Z20" t="e">
        <f ca="1">Ф10!$BO$14</f>
        <v>#NAME?</v>
      </c>
      <c r="AA20" t="e">
        <f ca="1">Ф10!$CA$14</f>
        <v>#NAME?</v>
      </c>
      <c r="AB20" t="e">
        <f ca="1">Ф10!$CM$14</f>
        <v>#NAME?</v>
      </c>
      <c r="AC20" t="e">
        <f ca="1">Ф10!$CY$14</f>
        <v>#NAME?</v>
      </c>
      <c r="AD20" t="e">
        <f ca="1">Ф10!$DK$14</f>
        <v>#NAME?</v>
      </c>
      <c r="AE20" t="e">
        <f ca="1">Ф10!$DW$14</f>
        <v>#NAME?</v>
      </c>
      <c r="AF20" t="e">
        <f ca="1">Ф10!$EI$14</f>
        <v>#NAME?</v>
      </c>
      <c r="AG20" t="e">
        <f t="shared" ca="1" si="17"/>
        <v>#NAME?</v>
      </c>
      <c r="AH20" t="str">
        <f t="shared" si="3"/>
        <v/>
      </c>
      <c r="AI20" t="str">
        <f t="shared" si="4"/>
        <v/>
      </c>
      <c r="AJ20" t="str">
        <f t="shared" si="5"/>
        <v/>
      </c>
      <c r="AK20" t="str">
        <f t="shared" si="6"/>
        <v/>
      </c>
      <c r="AL20" t="str">
        <f t="shared" si="7"/>
        <v/>
      </c>
      <c r="AM20" t="str">
        <f t="shared" si="8"/>
        <v/>
      </c>
      <c r="AN20" t="str">
        <f t="shared" si="9"/>
        <v/>
      </c>
      <c r="AO20" t="str">
        <f t="shared" si="10"/>
        <v/>
      </c>
      <c r="AP20" t="str">
        <f t="shared" si="11"/>
        <v/>
      </c>
      <c r="AQ20" t="str">
        <f t="shared" si="12"/>
        <v/>
      </c>
      <c r="AR20" t="str">
        <f t="shared" si="13"/>
        <v/>
      </c>
      <c r="AS20" t="str">
        <f t="shared" si="14"/>
        <v/>
      </c>
      <c r="AT20" t="e">
        <f t="shared" ca="1" si="15"/>
        <v>#NAME?</v>
      </c>
    </row>
    <row r="21" spans="1:46" hidden="1" x14ac:dyDescent="0.35">
      <c r="A21" t="s">
        <v>254</v>
      </c>
      <c r="B21" t="s">
        <v>382</v>
      </c>
      <c r="D21" t="s">
        <v>94</v>
      </c>
      <c r="E21" t="s">
        <v>173</v>
      </c>
      <c r="F21" s="38"/>
      <c r="G21" t="s">
        <v>172</v>
      </c>
      <c r="T21">
        <f t="shared" si="16"/>
        <v>0</v>
      </c>
      <c r="U21" t="e">
        <f ca="1">Ф10!$G$15</f>
        <v>#NAME?</v>
      </c>
      <c r="V21" t="e">
        <f ca="1">Ф10!$S$15</f>
        <v>#NAME?</v>
      </c>
      <c r="W21" t="e">
        <f ca="1">Ф10!$AE$15</f>
        <v>#NAME?</v>
      </c>
      <c r="X21" t="e">
        <f ca="1">Ф10!$AQ$15</f>
        <v>#NAME?</v>
      </c>
      <c r="Y21" t="e">
        <f ca="1">Ф10!$BC$15</f>
        <v>#NAME?</v>
      </c>
      <c r="Z21" t="e">
        <f ca="1">Ф10!$BO$15</f>
        <v>#NAME?</v>
      </c>
      <c r="AA21" t="e">
        <f ca="1">Ф10!$CA$15</f>
        <v>#NAME?</v>
      </c>
      <c r="AB21" t="e">
        <f ca="1">Ф10!$CM$15</f>
        <v>#NAME?</v>
      </c>
      <c r="AC21" t="e">
        <f ca="1">Ф10!$CY$15</f>
        <v>#NAME?</v>
      </c>
      <c r="AD21" t="e">
        <f ca="1">Ф10!$DK$15</f>
        <v>#NAME?</v>
      </c>
      <c r="AE21" t="e">
        <f ca="1">Ф10!$DW$15</f>
        <v>#NAME?</v>
      </c>
      <c r="AF21" t="e">
        <f ca="1">Ф10!$EI$15</f>
        <v>#NAME?</v>
      </c>
      <c r="AG21" t="e">
        <f t="shared" ca="1" si="17"/>
        <v>#NAME?</v>
      </c>
      <c r="AH21" t="str">
        <f t="shared" si="3"/>
        <v/>
      </c>
      <c r="AI21" t="str">
        <f t="shared" si="4"/>
        <v/>
      </c>
      <c r="AJ21" t="str">
        <f t="shared" si="5"/>
        <v/>
      </c>
      <c r="AK21" t="str">
        <f t="shared" si="6"/>
        <v/>
      </c>
      <c r="AL21" t="str">
        <f t="shared" si="7"/>
        <v/>
      </c>
      <c r="AM21" t="str">
        <f t="shared" si="8"/>
        <v/>
      </c>
      <c r="AN21" t="str">
        <f t="shared" si="9"/>
        <v/>
      </c>
      <c r="AO21" t="str">
        <f t="shared" si="10"/>
        <v/>
      </c>
      <c r="AP21" t="str">
        <f t="shared" si="11"/>
        <v/>
      </c>
      <c r="AQ21" t="str">
        <f t="shared" si="12"/>
        <v/>
      </c>
      <c r="AR21" t="str">
        <f t="shared" si="13"/>
        <v/>
      </c>
      <c r="AS21" t="str">
        <f t="shared" si="14"/>
        <v/>
      </c>
      <c r="AT21" t="e">
        <f t="shared" ca="1" si="15"/>
        <v>#NAME?</v>
      </c>
    </row>
    <row r="22" spans="1:46" hidden="1" x14ac:dyDescent="0.35">
      <c r="A22" t="s">
        <v>256</v>
      </c>
      <c r="B22" t="s">
        <v>381</v>
      </c>
      <c r="D22" t="s">
        <v>115</v>
      </c>
      <c r="E22" t="s">
        <v>174</v>
      </c>
      <c r="F22" s="38"/>
      <c r="G22" t="s">
        <v>172</v>
      </c>
      <c r="T22">
        <f t="shared" si="16"/>
        <v>0</v>
      </c>
      <c r="U22" t="e">
        <f ca="1">Ф10!$I$14</f>
        <v>#NAME?</v>
      </c>
      <c r="V22" t="e">
        <f ca="1">Ф10!$U$14</f>
        <v>#NAME?</v>
      </c>
      <c r="W22" t="e">
        <f ca="1">Ф10!$AG$14</f>
        <v>#NAME?</v>
      </c>
      <c r="X22" t="e">
        <f ca="1">Ф10!$AS$14</f>
        <v>#NAME?</v>
      </c>
      <c r="Y22" t="e">
        <f ca="1">Ф10!$BE$14</f>
        <v>#NAME?</v>
      </c>
      <c r="Z22" t="e">
        <f ca="1">Ф10!$BQ$14</f>
        <v>#NAME?</v>
      </c>
      <c r="AA22" t="e">
        <f ca="1">Ф10!$CC$14</f>
        <v>#NAME?</v>
      </c>
      <c r="AB22" t="e">
        <f ca="1">Ф10!$CO$14</f>
        <v>#NAME?</v>
      </c>
      <c r="AC22" t="e">
        <f ca="1">Ф10!$DA$14</f>
        <v>#NAME?</v>
      </c>
      <c r="AD22" t="e">
        <f ca="1">Ф10!$DM$14</f>
        <v>#NAME?</v>
      </c>
      <c r="AE22" t="e">
        <f ca="1">Ф10!$DY$14</f>
        <v>#NAME?</v>
      </c>
      <c r="AF22" t="e">
        <f ca="1">Ф10!$EK$14</f>
        <v>#NAME?</v>
      </c>
      <c r="AG22" t="e">
        <f t="shared" ca="1" si="17"/>
        <v>#NAME?</v>
      </c>
      <c r="AH22" t="str">
        <f t="shared" si="3"/>
        <v/>
      </c>
      <c r="AI22" t="str">
        <f t="shared" si="4"/>
        <v/>
      </c>
      <c r="AJ22" t="str">
        <f t="shared" si="5"/>
        <v/>
      </c>
      <c r="AK22" t="str">
        <f t="shared" si="6"/>
        <v/>
      </c>
      <c r="AL22" t="str">
        <f t="shared" si="7"/>
        <v/>
      </c>
      <c r="AM22" t="str">
        <f t="shared" si="8"/>
        <v/>
      </c>
      <c r="AN22" t="str">
        <f t="shared" si="9"/>
        <v/>
      </c>
      <c r="AO22" t="str">
        <f t="shared" si="10"/>
        <v/>
      </c>
      <c r="AP22" t="str">
        <f t="shared" si="11"/>
        <v/>
      </c>
      <c r="AQ22" t="str">
        <f t="shared" si="12"/>
        <v/>
      </c>
      <c r="AR22" t="str">
        <f t="shared" si="13"/>
        <v/>
      </c>
      <c r="AS22" t="str">
        <f t="shared" si="14"/>
        <v/>
      </c>
      <c r="AT22" t="e">
        <f t="shared" ca="1" si="15"/>
        <v>#NAME?</v>
      </c>
    </row>
    <row r="23" spans="1:46" hidden="1" x14ac:dyDescent="0.35">
      <c r="A23" t="s">
        <v>257</v>
      </c>
      <c r="B23" t="s">
        <v>382</v>
      </c>
      <c r="D23" t="s">
        <v>115</v>
      </c>
      <c r="E23" t="s">
        <v>174</v>
      </c>
      <c r="F23" s="38"/>
      <c r="G23" t="s">
        <v>172</v>
      </c>
      <c r="T23">
        <f t="shared" si="16"/>
        <v>0</v>
      </c>
      <c r="U23" t="e">
        <f ca="1">Ф10!$J$15</f>
        <v>#NAME?</v>
      </c>
      <c r="V23" t="e">
        <f ca="1">Ф10!$V$15</f>
        <v>#NAME?</v>
      </c>
      <c r="W23" t="e">
        <f ca="1">Ф10!$AH$15</f>
        <v>#NAME?</v>
      </c>
      <c r="X23" t="e">
        <f ca="1">Ф10!$AT$15</f>
        <v>#NAME?</v>
      </c>
      <c r="Y23" t="e">
        <f ca="1">Ф10!$BF$15</f>
        <v>#NAME?</v>
      </c>
      <c r="Z23" t="e">
        <f ca="1">Ф10!$BR$15</f>
        <v>#NAME?</v>
      </c>
      <c r="AA23" t="e">
        <f ca="1">Ф10!$CD$15</f>
        <v>#NAME?</v>
      </c>
      <c r="AB23" t="e">
        <f ca="1">Ф10!$CP$15</f>
        <v>#NAME?</v>
      </c>
      <c r="AC23" t="e">
        <f ca="1">Ф10!$DB$15</f>
        <v>#NAME?</v>
      </c>
      <c r="AD23" t="e">
        <f ca="1">Ф10!$DN$15</f>
        <v>#NAME?</v>
      </c>
      <c r="AE23" t="e">
        <f ca="1">Ф10!$DZ$15</f>
        <v>#NAME?</v>
      </c>
      <c r="AF23" t="e">
        <f ca="1">Ф10!$EL$15</f>
        <v>#NAME?</v>
      </c>
      <c r="AG23" t="e">
        <f t="shared" ca="1" si="17"/>
        <v>#NAME?</v>
      </c>
      <c r="AH23" t="str">
        <f t="shared" si="3"/>
        <v/>
      </c>
      <c r="AI23" t="str">
        <f t="shared" si="4"/>
        <v/>
      </c>
      <c r="AJ23" t="str">
        <f t="shared" si="5"/>
        <v/>
      </c>
      <c r="AK23" t="str">
        <f t="shared" si="6"/>
        <v/>
      </c>
      <c r="AL23" t="str">
        <f t="shared" si="7"/>
        <v/>
      </c>
      <c r="AM23" t="str">
        <f t="shared" si="8"/>
        <v/>
      </c>
      <c r="AN23" t="str">
        <f t="shared" si="9"/>
        <v/>
      </c>
      <c r="AO23" t="str">
        <f t="shared" si="10"/>
        <v/>
      </c>
      <c r="AP23" t="str">
        <f t="shared" si="11"/>
        <v/>
      </c>
      <c r="AQ23" t="str">
        <f t="shared" si="12"/>
        <v/>
      </c>
      <c r="AR23" t="str">
        <f t="shared" si="13"/>
        <v/>
      </c>
      <c r="AS23" t="str">
        <f t="shared" si="14"/>
        <v/>
      </c>
      <c r="AT23" t="e">
        <f t="shared" ca="1" si="15"/>
        <v>#NAME?</v>
      </c>
    </row>
    <row r="24" spans="1:46" hidden="1" x14ac:dyDescent="0.35">
      <c r="A24" t="s">
        <v>263</v>
      </c>
      <c r="B24" t="s">
        <v>381</v>
      </c>
      <c r="D24" t="s">
        <v>119</v>
      </c>
      <c r="E24" t="s">
        <v>377</v>
      </c>
      <c r="F24" s="38"/>
      <c r="G24" t="s">
        <v>172</v>
      </c>
      <c r="T24">
        <f t="shared" si="16"/>
        <v>0</v>
      </c>
      <c r="U24" t="e">
        <f ca="1">Ф10!P$14</f>
        <v>#NAME?</v>
      </c>
      <c r="V24" t="e">
        <f ca="1">Ф10!AB$14</f>
        <v>#NAME?</v>
      </c>
      <c r="W24" t="e">
        <f ca="1">Ф10!AN$14</f>
        <v>#NAME?</v>
      </c>
      <c r="X24" t="e">
        <f ca="1">Ф10!AZ$14</f>
        <v>#NAME?</v>
      </c>
      <c r="Y24" t="e">
        <f ca="1">Ф10!BL$14</f>
        <v>#NAME?</v>
      </c>
      <c r="Z24" t="e">
        <f ca="1">Ф10!BX$14</f>
        <v>#NAME?</v>
      </c>
      <c r="AA24" t="e">
        <f ca="1">Ф10!CJ$14</f>
        <v>#NAME?</v>
      </c>
      <c r="AB24" t="e">
        <f ca="1">Ф10!CV$14</f>
        <v>#NAME?</v>
      </c>
      <c r="AC24" t="e">
        <f ca="1">Ф10!DH$14</f>
        <v>#NAME?</v>
      </c>
      <c r="AD24" t="e">
        <f ca="1">Ф10!DT$14</f>
        <v>#NAME?</v>
      </c>
      <c r="AE24" t="e">
        <f ca="1">Ф10!EF$14</f>
        <v>#NAME?</v>
      </c>
      <c r="AF24" t="e">
        <f ca="1">Ф10!ER$14</f>
        <v>#NAME?</v>
      </c>
      <c r="AG24" t="e">
        <f t="shared" ca="1" si="17"/>
        <v>#NAME?</v>
      </c>
      <c r="AH24" t="str">
        <f t="shared" si="3"/>
        <v/>
      </c>
      <c r="AI24" t="str">
        <f t="shared" si="4"/>
        <v/>
      </c>
      <c r="AJ24" t="str">
        <f t="shared" si="5"/>
        <v/>
      </c>
      <c r="AK24" t="str">
        <f t="shared" si="6"/>
        <v/>
      </c>
      <c r="AL24" t="str">
        <f t="shared" si="7"/>
        <v/>
      </c>
      <c r="AM24" t="str">
        <f t="shared" si="8"/>
        <v/>
      </c>
      <c r="AN24" t="str">
        <f t="shared" si="9"/>
        <v/>
      </c>
      <c r="AO24" t="str">
        <f t="shared" si="10"/>
        <v/>
      </c>
      <c r="AP24" t="str">
        <f t="shared" si="11"/>
        <v/>
      </c>
      <c r="AQ24" t="str">
        <f t="shared" si="12"/>
        <v/>
      </c>
      <c r="AR24" t="str">
        <f t="shared" si="13"/>
        <v/>
      </c>
      <c r="AS24" t="str">
        <f t="shared" si="14"/>
        <v/>
      </c>
      <c r="AT24" t="e">
        <f t="shared" ca="1" si="15"/>
        <v>#NAME?</v>
      </c>
    </row>
    <row r="25" spans="1:46" hidden="1" x14ac:dyDescent="0.35">
      <c r="A25" t="s">
        <v>263</v>
      </c>
      <c r="B25" t="s">
        <v>382</v>
      </c>
      <c r="D25" t="s">
        <v>119</v>
      </c>
      <c r="E25" t="s">
        <v>377</v>
      </c>
      <c r="F25" s="38"/>
      <c r="G25" t="s">
        <v>172</v>
      </c>
      <c r="T25">
        <f t="shared" si="16"/>
        <v>0</v>
      </c>
      <c r="U25" t="e">
        <f ca="1">Ф10!P$15</f>
        <v>#NAME?</v>
      </c>
      <c r="V25" t="e">
        <f ca="1">Ф10!AB$15</f>
        <v>#NAME?</v>
      </c>
      <c r="W25" t="e">
        <f ca="1">Ф10!AN$15</f>
        <v>#NAME?</v>
      </c>
      <c r="X25" t="e">
        <f ca="1">Ф10!AZ$15</f>
        <v>#NAME?</v>
      </c>
      <c r="Y25" t="e">
        <f ca="1">Ф10!BL$15</f>
        <v>#NAME?</v>
      </c>
      <c r="Z25" t="e">
        <f ca="1">Ф10!BX$15</f>
        <v>#NAME?</v>
      </c>
      <c r="AA25" t="e">
        <f ca="1">Ф10!CJ$15</f>
        <v>#NAME?</v>
      </c>
      <c r="AB25" t="e">
        <f ca="1">Ф10!CV$15</f>
        <v>#NAME?</v>
      </c>
      <c r="AC25" t="e">
        <f ca="1">Ф10!DH$15</f>
        <v>#NAME?</v>
      </c>
      <c r="AD25" t="e">
        <f ca="1">Ф10!DT$15</f>
        <v>#NAME?</v>
      </c>
      <c r="AE25" t="e">
        <f ca="1">Ф10!EF$15</f>
        <v>#NAME?</v>
      </c>
      <c r="AF25" t="e">
        <f ca="1">Ф10!ER$15</f>
        <v>#NAME?</v>
      </c>
      <c r="AG25" t="e">
        <f t="shared" ca="1" si="17"/>
        <v>#NAME?</v>
      </c>
      <c r="AH25" t="str">
        <f t="shared" si="3"/>
        <v/>
      </c>
      <c r="AI25" t="str">
        <f t="shared" si="4"/>
        <v/>
      </c>
      <c r="AJ25" t="str">
        <f t="shared" si="5"/>
        <v/>
      </c>
      <c r="AK25" t="str">
        <f t="shared" si="6"/>
        <v/>
      </c>
      <c r="AL25" t="str">
        <f t="shared" si="7"/>
        <v/>
      </c>
      <c r="AM25" t="str">
        <f t="shared" si="8"/>
        <v/>
      </c>
      <c r="AN25" t="str">
        <f t="shared" si="9"/>
        <v/>
      </c>
      <c r="AO25" t="str">
        <f t="shared" si="10"/>
        <v/>
      </c>
      <c r="AP25" t="str">
        <f t="shared" si="11"/>
        <v/>
      </c>
      <c r="AQ25" t="str">
        <f t="shared" si="12"/>
        <v/>
      </c>
      <c r="AR25" t="str">
        <f t="shared" si="13"/>
        <v/>
      </c>
      <c r="AS25" t="str">
        <f t="shared" si="14"/>
        <v/>
      </c>
      <c r="AT25" t="e">
        <f t="shared" ca="1" si="15"/>
        <v>#NAME?</v>
      </c>
    </row>
    <row r="26" spans="1:46" hidden="1" x14ac:dyDescent="0.35">
      <c r="A26" t="s">
        <v>266</v>
      </c>
      <c r="B26" t="s">
        <v>381</v>
      </c>
      <c r="D26" t="s">
        <v>120</v>
      </c>
      <c r="E26" t="s">
        <v>378</v>
      </c>
      <c r="F26" s="38"/>
      <c r="G26" t="s">
        <v>137</v>
      </c>
      <c r="T26">
        <f>SUM(H26:S26)</f>
        <v>0</v>
      </c>
      <c r="U26" t="e">
        <f ca="1">Ф9!$S$14</f>
        <v>#NAME?</v>
      </c>
      <c r="V26" t="e">
        <f ca="1">Ф9!$AJ$14</f>
        <v>#NAME?</v>
      </c>
      <c r="W26" t="e">
        <f ca="1">Ф9!$BA$14</f>
        <v>#NAME?</v>
      </c>
      <c r="X26" t="e">
        <f ca="1">Ф9!$BR$14</f>
        <v>#NAME?</v>
      </c>
      <c r="Y26" t="e">
        <f ca="1">Ф9!$CI$14</f>
        <v>#NAME?</v>
      </c>
      <c r="Z26" t="e">
        <f ca="1">Ф9!$CZ$14</f>
        <v>#NAME?</v>
      </c>
      <c r="AA26" t="e">
        <f ca="1">Ф9!$DQ$14</f>
        <v>#NAME?</v>
      </c>
      <c r="AB26" t="e">
        <f ca="1">Ф9!$EH$14</f>
        <v>#NAME?</v>
      </c>
      <c r="AC26" t="e">
        <f ca="1">Ф9!$EY$14</f>
        <v>#NAME?</v>
      </c>
      <c r="AD26" t="e">
        <f ca="1">Ф9!$FP$14</f>
        <v>#NAME?</v>
      </c>
      <c r="AE26" t="e">
        <f ca="1">Ф9!$GG$14</f>
        <v>#NAME?</v>
      </c>
      <c r="AF26" t="e">
        <f ca="1">Ф9!$GX$14</f>
        <v>#NAME?</v>
      </c>
      <c r="AG26" t="e">
        <f ca="1">SUM(U26:AF26)</f>
        <v>#NAME?</v>
      </c>
      <c r="AH26" t="str">
        <f t="shared" si="3"/>
        <v/>
      </c>
      <c r="AI26" t="str">
        <f t="shared" si="4"/>
        <v/>
      </c>
      <c r="AJ26" t="str">
        <f t="shared" si="5"/>
        <v/>
      </c>
      <c r="AK26" t="str">
        <f t="shared" si="6"/>
        <v/>
      </c>
      <c r="AL26" t="str">
        <f t="shared" si="7"/>
        <v/>
      </c>
      <c r="AM26" t="str">
        <f t="shared" si="8"/>
        <v/>
      </c>
      <c r="AN26" t="str">
        <f t="shared" si="9"/>
        <v/>
      </c>
      <c r="AO26" t="str">
        <f t="shared" si="10"/>
        <v/>
      </c>
      <c r="AP26" t="str">
        <f t="shared" si="11"/>
        <v/>
      </c>
      <c r="AQ26" t="str">
        <f t="shared" si="12"/>
        <v/>
      </c>
      <c r="AR26" t="str">
        <f t="shared" si="13"/>
        <v/>
      </c>
      <c r="AS26" t="str">
        <f t="shared" si="14"/>
        <v/>
      </c>
      <c r="AT26" t="e">
        <f t="shared" ca="1" si="15"/>
        <v>#NAME?</v>
      </c>
    </row>
    <row r="27" spans="1:46" hidden="1" x14ac:dyDescent="0.35">
      <c r="A27" t="s">
        <v>266</v>
      </c>
      <c r="B27" t="s">
        <v>382</v>
      </c>
      <c r="D27" t="s">
        <v>120</v>
      </c>
      <c r="E27" t="s">
        <v>380</v>
      </c>
      <c r="F27" s="38"/>
      <c r="G27" t="s">
        <v>137</v>
      </c>
      <c r="T27">
        <f>SUM(H27:S27)</f>
        <v>0</v>
      </c>
      <c r="U27" t="e">
        <f ca="1">Ф9!$S$15</f>
        <v>#NAME?</v>
      </c>
      <c r="V27" t="e">
        <f ca="1">Ф9!$AJ$15</f>
        <v>#NAME?</v>
      </c>
      <c r="W27" t="e">
        <f ca="1">Ф9!$BA$15</f>
        <v>#NAME?</v>
      </c>
      <c r="X27" t="e">
        <f ca="1">Ф9!$BR$15</f>
        <v>#NAME?</v>
      </c>
      <c r="Y27" t="e">
        <f ca="1">Ф9!$CI$15</f>
        <v>#NAME?</v>
      </c>
      <c r="Z27" t="e">
        <f ca="1">Ф9!$CZ$15</f>
        <v>#NAME?</v>
      </c>
      <c r="AA27" t="e">
        <f ca="1">Ф9!$DQ$15</f>
        <v>#NAME?</v>
      </c>
      <c r="AB27" t="e">
        <f ca="1">Ф9!$EH$15</f>
        <v>#NAME?</v>
      </c>
      <c r="AC27" t="e">
        <f ca="1">Ф9!$EY$15</f>
        <v>#NAME?</v>
      </c>
      <c r="AD27" t="e">
        <f ca="1">Ф9!$FP$15</f>
        <v>#NAME?</v>
      </c>
      <c r="AE27" t="e">
        <f ca="1">Ф9!$GG$15</f>
        <v>#NAME?</v>
      </c>
      <c r="AF27" t="e">
        <f ca="1">Ф9!$GX$15</f>
        <v>#NAME?</v>
      </c>
      <c r="AG27" t="e">
        <f ca="1">SUM(U27:AF27)</f>
        <v>#NAME?</v>
      </c>
      <c r="AH27" t="str">
        <f t="shared" si="3"/>
        <v/>
      </c>
      <c r="AI27" t="str">
        <f t="shared" si="4"/>
        <v/>
      </c>
      <c r="AJ27" t="str">
        <f t="shared" si="5"/>
        <v/>
      </c>
      <c r="AK27" t="str">
        <f t="shared" si="6"/>
        <v/>
      </c>
      <c r="AL27" t="str">
        <f t="shared" si="7"/>
        <v/>
      </c>
      <c r="AM27" t="str">
        <f t="shared" si="8"/>
        <v/>
      </c>
      <c r="AN27" t="str">
        <f t="shared" si="9"/>
        <v/>
      </c>
      <c r="AO27" t="str">
        <f t="shared" si="10"/>
        <v/>
      </c>
      <c r="AP27" t="str">
        <f t="shared" si="11"/>
        <v/>
      </c>
      <c r="AQ27" t="str">
        <f t="shared" si="12"/>
        <v/>
      </c>
      <c r="AR27" t="str">
        <f t="shared" si="13"/>
        <v/>
      </c>
      <c r="AS27" t="str">
        <f t="shared" si="14"/>
        <v/>
      </c>
      <c r="AT27" t="e">
        <f t="shared" ca="1" si="15"/>
        <v>#NAME?</v>
      </c>
    </row>
    <row r="28" spans="1:46" hidden="1" x14ac:dyDescent="0.35">
      <c r="A28" t="s">
        <v>267</v>
      </c>
      <c r="B28" t="s">
        <v>381</v>
      </c>
      <c r="D28" t="s">
        <v>121</v>
      </c>
      <c r="E28" t="s">
        <v>379</v>
      </c>
      <c r="F28" s="38"/>
      <c r="G28" t="s">
        <v>137</v>
      </c>
      <c r="T28">
        <f>SUM(H28:S28)</f>
        <v>0</v>
      </c>
      <c r="U28" t="e">
        <f ca="1">Ф9!$U$14</f>
        <v>#NAME?</v>
      </c>
      <c r="V28" t="e">
        <f ca="1">Ф9!$AL$14</f>
        <v>#NAME?</v>
      </c>
      <c r="W28" t="e">
        <f ca="1">Ф9!$BC$14</f>
        <v>#NAME?</v>
      </c>
      <c r="X28" t="e">
        <f ca="1">Ф9!$BT$14</f>
        <v>#NAME?</v>
      </c>
      <c r="Y28" t="e">
        <f ca="1">Ф9!$CK$14</f>
        <v>#NAME?</v>
      </c>
      <c r="Z28" t="e">
        <f ca="1">Ф9!$DB$14</f>
        <v>#NAME?</v>
      </c>
      <c r="AA28" t="e">
        <f ca="1">Ф9!$DS$14</f>
        <v>#NAME?</v>
      </c>
      <c r="AB28" t="e">
        <f ca="1">Ф9!$EJ$14</f>
        <v>#NAME?</v>
      </c>
      <c r="AC28" t="e">
        <f ca="1">Ф9!$FA$14</f>
        <v>#NAME?</v>
      </c>
      <c r="AD28" t="e">
        <f ca="1">Ф9!$FR$14</f>
        <v>#NAME?</v>
      </c>
      <c r="AE28" t="e">
        <f ca="1">Ф9!$GI$14</f>
        <v>#NAME?</v>
      </c>
      <c r="AF28" t="e">
        <f ca="1">Ф9!$GZ$14</f>
        <v>#NAME?</v>
      </c>
      <c r="AG28" t="e">
        <f ca="1">SUM(U28:AF28)</f>
        <v>#NAME?</v>
      </c>
      <c r="AH28" t="str">
        <f t="shared" si="3"/>
        <v/>
      </c>
      <c r="AI28" t="str">
        <f t="shared" si="4"/>
        <v/>
      </c>
      <c r="AJ28" t="str">
        <f t="shared" si="5"/>
        <v/>
      </c>
      <c r="AK28" t="str">
        <f t="shared" si="6"/>
        <v/>
      </c>
      <c r="AL28" t="str">
        <f t="shared" si="7"/>
        <v/>
      </c>
      <c r="AM28" t="str">
        <f t="shared" si="8"/>
        <v/>
      </c>
      <c r="AN28" t="str">
        <f t="shared" si="9"/>
        <v/>
      </c>
      <c r="AO28" t="str">
        <f t="shared" si="10"/>
        <v/>
      </c>
      <c r="AP28" t="str">
        <f t="shared" si="11"/>
        <v/>
      </c>
      <c r="AQ28" t="str">
        <f t="shared" si="12"/>
        <v/>
      </c>
      <c r="AR28" t="str">
        <f t="shared" si="13"/>
        <v/>
      </c>
      <c r="AS28" t="str">
        <f t="shared" si="14"/>
        <v/>
      </c>
      <c r="AT28" t="e">
        <f t="shared" ca="1" si="15"/>
        <v>#NAME?</v>
      </c>
    </row>
    <row r="29" spans="1:46" hidden="1" x14ac:dyDescent="0.35">
      <c r="A29" t="s">
        <v>267</v>
      </c>
      <c r="B29" t="s">
        <v>382</v>
      </c>
      <c r="D29" t="s">
        <v>121</v>
      </c>
      <c r="E29" t="s">
        <v>379</v>
      </c>
      <c r="F29" s="38"/>
      <c r="G29" t="s">
        <v>137</v>
      </c>
      <c r="T29">
        <f>SUM(H29:S29)</f>
        <v>0</v>
      </c>
      <c r="U29" t="e">
        <f ca="1">Ф9!$U$15</f>
        <v>#NAME?</v>
      </c>
      <c r="V29" t="e">
        <f ca="1">Ф9!$AL$15</f>
        <v>#NAME?</v>
      </c>
      <c r="W29" t="e">
        <f ca="1">Ф9!$BC$15</f>
        <v>#NAME?</v>
      </c>
      <c r="X29" t="e">
        <f ca="1">Ф9!$BT$15</f>
        <v>#NAME?</v>
      </c>
      <c r="Y29" t="e">
        <f ca="1">Ф9!$CK$15</f>
        <v>#NAME?</v>
      </c>
      <c r="Z29" t="e">
        <f ca="1">Ф9!$DB$15</f>
        <v>#NAME?</v>
      </c>
      <c r="AA29" t="e">
        <f ca="1">Ф9!$DS$15</f>
        <v>#NAME?</v>
      </c>
      <c r="AB29" t="e">
        <f ca="1">Ф9!$EJ$15</f>
        <v>#NAME?</v>
      </c>
      <c r="AC29" t="e">
        <f ca="1">Ф9!$FA$15</f>
        <v>#NAME?</v>
      </c>
      <c r="AD29" t="e">
        <f ca="1">Ф9!$FR$15</f>
        <v>#NAME?</v>
      </c>
      <c r="AE29" t="e">
        <f ca="1">Ф9!$GI$15</f>
        <v>#NAME?</v>
      </c>
      <c r="AF29" t="e">
        <f ca="1">Ф9!$GZ$15</f>
        <v>#NAME?</v>
      </c>
      <c r="AG29" t="e">
        <f ca="1">SUM(U29:AF29)</f>
        <v>#NAME?</v>
      </c>
      <c r="AH29" t="str">
        <f t="shared" si="3"/>
        <v/>
      </c>
      <c r="AI29" t="str">
        <f t="shared" si="4"/>
        <v/>
      </c>
      <c r="AJ29" t="str">
        <f t="shared" si="5"/>
        <v/>
      </c>
      <c r="AK29" t="str">
        <f t="shared" si="6"/>
        <v/>
      </c>
      <c r="AL29" t="str">
        <f t="shared" si="7"/>
        <v/>
      </c>
      <c r="AM29" t="str">
        <f t="shared" si="8"/>
        <v/>
      </c>
      <c r="AN29" t="str">
        <f t="shared" si="9"/>
        <v/>
      </c>
      <c r="AO29" t="str">
        <f t="shared" si="10"/>
        <v/>
      </c>
      <c r="AP29" t="str">
        <f t="shared" si="11"/>
        <v/>
      </c>
      <c r="AQ29" t="str">
        <f t="shared" si="12"/>
        <v/>
      </c>
      <c r="AR29" t="str">
        <f t="shared" si="13"/>
        <v/>
      </c>
      <c r="AS29" t="str">
        <f t="shared" si="14"/>
        <v/>
      </c>
      <c r="AT29" t="e">
        <f t="shared" ca="1" si="15"/>
        <v>#NAME?</v>
      </c>
    </row>
    <row r="30" spans="1:46" hidden="1" x14ac:dyDescent="0.35">
      <c r="A30" t="s">
        <v>264</v>
      </c>
      <c r="B30" t="s">
        <v>381</v>
      </c>
      <c r="D30" t="s">
        <v>122</v>
      </c>
      <c r="E30" t="s">
        <v>306</v>
      </c>
      <c r="F30" s="38"/>
      <c r="G30" t="s">
        <v>307</v>
      </c>
      <c r="T30">
        <f>SUM(H30:S30)/12</f>
        <v>0</v>
      </c>
      <c r="U30" t="e">
        <f ca="1">Ф10!$Q$14</f>
        <v>#NAME?</v>
      </c>
      <c r="V30" t="e">
        <f ca="1">Ф10!$AC$14</f>
        <v>#NAME?</v>
      </c>
      <c r="W30" t="e">
        <f ca="1">Ф10!$AO$14</f>
        <v>#NAME?</v>
      </c>
      <c r="X30" t="e">
        <f ca="1">Ф10!$BA$14</f>
        <v>#NAME?</v>
      </c>
      <c r="Y30" t="e">
        <f ca="1">Ф10!$BM$14</f>
        <v>#NAME?</v>
      </c>
      <c r="Z30" t="e">
        <f ca="1">Ф10!$BY$14</f>
        <v>#NAME?</v>
      </c>
      <c r="AA30" t="e">
        <f ca="1">Ф10!$CK$14</f>
        <v>#NAME?</v>
      </c>
      <c r="AB30" t="e">
        <f ca="1">Ф10!$CW$14</f>
        <v>#NAME?</v>
      </c>
      <c r="AC30" t="e">
        <f ca="1">Ф10!$DI$14</f>
        <v>#NAME?</v>
      </c>
      <c r="AD30" t="e">
        <f ca="1">Ф10!$DU$14</f>
        <v>#NAME?</v>
      </c>
      <c r="AE30" t="e">
        <f ca="1">Ф10!$EG$14</f>
        <v>#NAME?</v>
      </c>
      <c r="AF30" t="e">
        <f ca="1">Ф10!$ES$14</f>
        <v>#NAME?</v>
      </c>
      <c r="AG30" t="e">
        <f ca="1">SUM(U30:AF30)/12</f>
        <v>#NAME?</v>
      </c>
      <c r="AH30" t="str">
        <f t="shared" si="3"/>
        <v/>
      </c>
      <c r="AI30" t="str">
        <f t="shared" si="4"/>
        <v/>
      </c>
      <c r="AJ30" t="str">
        <f t="shared" si="5"/>
        <v/>
      </c>
      <c r="AK30" t="str">
        <f t="shared" si="6"/>
        <v/>
      </c>
      <c r="AL30" t="str">
        <f t="shared" si="7"/>
        <v/>
      </c>
      <c r="AM30" t="str">
        <f t="shared" si="8"/>
        <v/>
      </c>
      <c r="AN30" t="str">
        <f t="shared" si="9"/>
        <v/>
      </c>
      <c r="AO30" t="str">
        <f t="shared" si="10"/>
        <v/>
      </c>
      <c r="AP30" t="str">
        <f t="shared" si="11"/>
        <v/>
      </c>
      <c r="AQ30" t="str">
        <f t="shared" si="12"/>
        <v/>
      </c>
      <c r="AR30" t="str">
        <f t="shared" si="13"/>
        <v/>
      </c>
      <c r="AS30" t="str">
        <f t="shared" si="14"/>
        <v/>
      </c>
      <c r="AT30" t="e">
        <f t="shared" ca="1" si="15"/>
        <v>#NAME?</v>
      </c>
    </row>
    <row r="31" spans="1:46" hidden="1" x14ac:dyDescent="0.35">
      <c r="A31" t="s">
        <v>264</v>
      </c>
      <c r="B31" t="s">
        <v>382</v>
      </c>
      <c r="D31" t="s">
        <v>122</v>
      </c>
      <c r="E31" t="s">
        <v>306</v>
      </c>
      <c r="F31" s="38"/>
      <c r="G31" t="s">
        <v>307</v>
      </c>
      <c r="T31">
        <f>SUM(H31:S31)/12</f>
        <v>0</v>
      </c>
      <c r="U31" t="e">
        <f ca="1">Ф10!$Q$15</f>
        <v>#NAME?</v>
      </c>
      <c r="V31" t="e">
        <f ca="1">Ф10!$AC$15</f>
        <v>#NAME?</v>
      </c>
      <c r="W31" t="e">
        <f ca="1">Ф10!$AO$15</f>
        <v>#NAME?</v>
      </c>
      <c r="X31" t="e">
        <f ca="1">Ф10!$BA$15</f>
        <v>#NAME?</v>
      </c>
      <c r="Y31" t="e">
        <f ca="1">Ф10!$BM$15</f>
        <v>#NAME?</v>
      </c>
      <c r="Z31" t="e">
        <f ca="1">Ф10!$BY$15</f>
        <v>#NAME?</v>
      </c>
      <c r="AA31" t="e">
        <f ca="1">Ф10!$CK$15</f>
        <v>#NAME?</v>
      </c>
      <c r="AB31" t="e">
        <f ca="1">Ф10!$CW$15</f>
        <v>#NAME?</v>
      </c>
      <c r="AC31" t="e">
        <f ca="1">Ф10!$DI$15</f>
        <v>#NAME?</v>
      </c>
      <c r="AD31" t="e">
        <f ca="1">Ф10!$DU$15</f>
        <v>#NAME?</v>
      </c>
      <c r="AE31" t="e">
        <f ca="1">Ф10!$EG$15</f>
        <v>#NAME?</v>
      </c>
      <c r="AF31" t="e">
        <f ca="1">Ф10!$ES$15</f>
        <v>#NAME?</v>
      </c>
      <c r="AG31" t="e">
        <f ca="1">SUM(U31:AF31)/12</f>
        <v>#NAME?</v>
      </c>
      <c r="AH31" t="str">
        <f t="shared" si="3"/>
        <v/>
      </c>
      <c r="AI31" t="str">
        <f t="shared" si="4"/>
        <v/>
      </c>
      <c r="AJ31" t="str">
        <f t="shared" si="5"/>
        <v/>
      </c>
      <c r="AK31" t="str">
        <f t="shared" si="6"/>
        <v/>
      </c>
      <c r="AL31" t="str">
        <f t="shared" si="7"/>
        <v/>
      </c>
      <c r="AM31" t="str">
        <f t="shared" si="8"/>
        <v/>
      </c>
      <c r="AN31" t="str">
        <f t="shared" si="9"/>
        <v/>
      </c>
      <c r="AO31" t="str">
        <f t="shared" si="10"/>
        <v/>
      </c>
      <c r="AP31" t="str">
        <f t="shared" si="11"/>
        <v/>
      </c>
      <c r="AQ31" t="str">
        <f t="shared" si="12"/>
        <v/>
      </c>
      <c r="AR31" t="str">
        <f t="shared" si="13"/>
        <v/>
      </c>
      <c r="AS31" t="str">
        <f t="shared" si="14"/>
        <v/>
      </c>
      <c r="AT31" t="e">
        <f t="shared" ca="1" si="15"/>
        <v>#NAME?</v>
      </c>
    </row>
    <row r="32" spans="1:46" hidden="1" x14ac:dyDescent="0.35">
      <c r="E32" t="s">
        <v>364</v>
      </c>
    </row>
    <row r="33" spans="1:46" ht="12" hidden="1" customHeight="1" x14ac:dyDescent="0.35">
      <c r="A33" t="s">
        <v>258</v>
      </c>
      <c r="B33" t="s">
        <v>381</v>
      </c>
      <c r="D33" t="s">
        <v>9</v>
      </c>
      <c r="E33" t="s">
        <v>375</v>
      </c>
      <c r="F33" s="38" t="str">
        <f>'Справочник ГТП'!C3</f>
        <v/>
      </c>
      <c r="G33" t="s">
        <v>134</v>
      </c>
      <c r="T33">
        <f>SUM(H33:S33)</f>
        <v>0</v>
      </c>
      <c r="U33" t="e">
        <f ca="1">Ф9!K$14</f>
        <v>#NAME?</v>
      </c>
      <c r="V33" t="e">
        <f ca="1">Ф9!AB$14</f>
        <v>#NAME?</v>
      </c>
      <c r="W33" t="e">
        <f ca="1">Ф9!AS$14</f>
        <v>#NAME?</v>
      </c>
      <c r="X33" t="e">
        <f ca="1">Ф9!BJ$14</f>
        <v>#NAME?</v>
      </c>
      <c r="Y33" t="e">
        <f ca="1">Ф9!CA$14</f>
        <v>#NAME?</v>
      </c>
      <c r="Z33" t="e">
        <f ca="1">Ф9!CR$14</f>
        <v>#NAME?</v>
      </c>
      <c r="AA33" t="e">
        <f ca="1">Ф9!DI$14</f>
        <v>#NAME?</v>
      </c>
      <c r="AB33" t="e">
        <f ca="1">Ф9!DZ$14</f>
        <v>#NAME?</v>
      </c>
      <c r="AC33" t="e">
        <f ca="1">Ф9!EQ$14</f>
        <v>#NAME?</v>
      </c>
      <c r="AD33" t="e">
        <f ca="1">Ф9!FH$14</f>
        <v>#NAME?</v>
      </c>
      <c r="AE33" t="e">
        <f ca="1">Ф9!FY$14</f>
        <v>#NAME?</v>
      </c>
      <c r="AF33" t="e">
        <f ca="1">Ф9!GP$14</f>
        <v>#NAME?</v>
      </c>
      <c r="AG33" t="e">
        <f ca="1">SUM(U33:AF33)</f>
        <v>#NAME?</v>
      </c>
      <c r="AH33" t="str">
        <f t="shared" ref="AH33:AT33" si="18">IF(H33="","",U33-H33)</f>
        <v/>
      </c>
      <c r="AI33" t="str">
        <f t="shared" si="18"/>
        <v/>
      </c>
      <c r="AJ33" t="str">
        <f t="shared" si="18"/>
        <v/>
      </c>
      <c r="AK33" t="str">
        <f t="shared" si="18"/>
        <v/>
      </c>
      <c r="AL33" t="str">
        <f t="shared" si="18"/>
        <v/>
      </c>
      <c r="AM33" t="str">
        <f t="shared" si="18"/>
        <v/>
      </c>
      <c r="AN33" t="str">
        <f t="shared" si="18"/>
        <v/>
      </c>
      <c r="AO33" t="str">
        <f t="shared" si="18"/>
        <v/>
      </c>
      <c r="AP33" t="str">
        <f t="shared" si="18"/>
        <v/>
      </c>
      <c r="AQ33" t="str">
        <f t="shared" si="18"/>
        <v/>
      </c>
      <c r="AR33" t="str">
        <f t="shared" si="18"/>
        <v/>
      </c>
      <c r="AS33" t="str">
        <f t="shared" si="18"/>
        <v/>
      </c>
      <c r="AT33" t="e">
        <f t="shared" ca="1" si="18"/>
        <v>#NAME?</v>
      </c>
    </row>
    <row r="34" spans="1:46" hidden="1" x14ac:dyDescent="0.35">
      <c r="A34" t="s">
        <v>257</v>
      </c>
      <c r="B34" t="s">
        <v>382</v>
      </c>
      <c r="D34" t="s">
        <v>9</v>
      </c>
      <c r="E34" t="s">
        <v>375</v>
      </c>
      <c r="F34" s="38"/>
      <c r="G34" t="s">
        <v>134</v>
      </c>
      <c r="T34">
        <f>SUM(H34:S34)</f>
        <v>0</v>
      </c>
      <c r="U34" t="e">
        <f ca="1">Ф9!J$15</f>
        <v>#NAME?</v>
      </c>
      <c r="V34" t="e">
        <f ca="1">Ф9!AA$15</f>
        <v>#NAME?</v>
      </c>
      <c r="W34" t="e">
        <f ca="1">Ф9!AR$15</f>
        <v>#NAME?</v>
      </c>
      <c r="X34" t="e">
        <f ca="1">Ф9!BI$15</f>
        <v>#NAME?</v>
      </c>
      <c r="Y34" t="e">
        <f ca="1">Ф9!BZ$15</f>
        <v>#NAME?</v>
      </c>
      <c r="Z34" t="e">
        <f ca="1">Ф9!CQ$15</f>
        <v>#NAME?</v>
      </c>
      <c r="AA34" t="e">
        <f ca="1">Ф9!DH$15</f>
        <v>#NAME?</v>
      </c>
      <c r="AB34" t="e">
        <f ca="1">Ф9!DY$15</f>
        <v>#NAME?</v>
      </c>
      <c r="AC34" t="e">
        <f ca="1">Ф9!EP$15</f>
        <v>#NAME?</v>
      </c>
      <c r="AD34" t="e">
        <f ca="1">Ф9!FG$15</f>
        <v>#NAME?</v>
      </c>
      <c r="AE34" t="e">
        <f ca="1">Ф9!FX$15</f>
        <v>#NAME?</v>
      </c>
      <c r="AF34" t="e">
        <f ca="1">Ф9!GO$15</f>
        <v>#NAME?</v>
      </c>
      <c r="AG34" t="e">
        <f ca="1">SUM(U34:AF34)</f>
        <v>#NAME?</v>
      </c>
      <c r="AH34" t="str">
        <f t="shared" ref="AH34:AH50" si="19">IF(H34="","",U34-H34)</f>
        <v/>
      </c>
      <c r="AI34" t="str">
        <f t="shared" ref="AI34:AI50" si="20">IF(I34="","",V34-I34)</f>
        <v/>
      </c>
      <c r="AJ34" t="str">
        <f t="shared" ref="AJ34:AJ50" si="21">IF(J34="","",W34-J34)</f>
        <v/>
      </c>
      <c r="AK34" t="str">
        <f t="shared" ref="AK34:AK50" si="22">IF(K34="","",X34-K34)</f>
        <v/>
      </c>
      <c r="AL34" t="str">
        <f t="shared" ref="AL34:AL50" si="23">IF(L34="","",Y34-L34)</f>
        <v/>
      </c>
      <c r="AM34" t="str">
        <f t="shared" ref="AM34:AM50" si="24">IF(M34="","",Z34-M34)</f>
        <v/>
      </c>
      <c r="AN34" t="str">
        <f t="shared" ref="AN34:AN50" si="25">IF(N34="","",AA34-N34)</f>
        <v/>
      </c>
      <c r="AO34" t="str">
        <f t="shared" ref="AO34:AO50" si="26">IF(O34="","",AB34-O34)</f>
        <v/>
      </c>
      <c r="AP34" t="str">
        <f t="shared" ref="AP34:AP50" si="27">IF(P34="","",AC34-P34)</f>
        <v/>
      </c>
      <c r="AQ34" t="str">
        <f t="shared" ref="AQ34:AQ50" si="28">IF(Q34="","",AD34-Q34)</f>
        <v/>
      </c>
      <c r="AR34" t="str">
        <f t="shared" ref="AR34:AR50" si="29">IF(R34="","",AE34-R34)</f>
        <v/>
      </c>
      <c r="AS34" t="str">
        <f t="shared" ref="AS34:AS50" si="30">IF(S34="","",AF34-S34)</f>
        <v/>
      </c>
      <c r="AT34" t="e">
        <f t="shared" ref="AT34:AT50" ca="1" si="31">IF(T34="","",AG34-T34)</f>
        <v>#NAME?</v>
      </c>
    </row>
    <row r="35" spans="1:46" hidden="1" x14ac:dyDescent="0.35">
      <c r="A35" t="s">
        <v>264</v>
      </c>
      <c r="B35" t="s">
        <v>381</v>
      </c>
      <c r="D35" t="s">
        <v>92</v>
      </c>
      <c r="E35" t="s">
        <v>376</v>
      </c>
      <c r="F35" s="38"/>
      <c r="G35" t="s">
        <v>134</v>
      </c>
      <c r="T35">
        <f>SUM(H35:S35)</f>
        <v>0</v>
      </c>
      <c r="U35" t="e">
        <f ca="1">Ф9!Q$14</f>
        <v>#NAME?</v>
      </c>
      <c r="V35" t="e">
        <f ca="1">Ф9!AH$14</f>
        <v>#NAME?</v>
      </c>
      <c r="W35" t="e">
        <f ca="1">Ф9!AY$14</f>
        <v>#NAME?</v>
      </c>
      <c r="X35" t="e">
        <f ca="1">Ф9!BP$14</f>
        <v>#NAME?</v>
      </c>
      <c r="Y35" t="e">
        <f ca="1">Ф9!CG$14</f>
        <v>#NAME?</v>
      </c>
      <c r="Z35" t="e">
        <f ca="1">Ф9!CX$14</f>
        <v>#NAME?</v>
      </c>
      <c r="AA35" t="e">
        <f ca="1">Ф9!DO$14</f>
        <v>#NAME?</v>
      </c>
      <c r="AB35" t="e">
        <f ca="1">Ф9!EF$14</f>
        <v>#NAME?</v>
      </c>
      <c r="AC35" t="e">
        <f ca="1">Ф9!EW$14</f>
        <v>#NAME?</v>
      </c>
      <c r="AD35" t="e">
        <f ca="1">Ф9!FN$14</f>
        <v>#NAME?</v>
      </c>
      <c r="AE35" t="e">
        <f ca="1">Ф9!GE$14</f>
        <v>#NAME?</v>
      </c>
      <c r="AF35" t="e">
        <f ca="1">Ф9!GV$14</f>
        <v>#NAME?</v>
      </c>
      <c r="AG35" t="e">
        <f ca="1">SUM(U35:AF35)</f>
        <v>#NAME?</v>
      </c>
      <c r="AH35" t="str">
        <f t="shared" si="19"/>
        <v/>
      </c>
      <c r="AI35" t="str">
        <f t="shared" si="20"/>
        <v/>
      </c>
      <c r="AJ35" t="str">
        <f t="shared" si="21"/>
        <v/>
      </c>
      <c r="AK35" t="str">
        <f t="shared" si="22"/>
        <v/>
      </c>
      <c r="AL35" t="str">
        <f t="shared" si="23"/>
        <v/>
      </c>
      <c r="AM35" t="str">
        <f t="shared" si="24"/>
        <v/>
      </c>
      <c r="AN35" t="str">
        <f t="shared" si="25"/>
        <v/>
      </c>
      <c r="AO35" t="str">
        <f t="shared" si="26"/>
        <v/>
      </c>
      <c r="AP35" t="str">
        <f t="shared" si="27"/>
        <v/>
      </c>
      <c r="AQ35" t="str">
        <f t="shared" si="28"/>
        <v/>
      </c>
      <c r="AR35" t="str">
        <f t="shared" si="29"/>
        <v/>
      </c>
      <c r="AS35" t="str">
        <f t="shared" si="30"/>
        <v/>
      </c>
      <c r="AT35" t="e">
        <f t="shared" ca="1" si="31"/>
        <v>#NAME?</v>
      </c>
    </row>
    <row r="36" spans="1:46" hidden="1" x14ac:dyDescent="0.35">
      <c r="A36" t="s">
        <v>264</v>
      </c>
      <c r="B36" t="s">
        <v>382</v>
      </c>
      <c r="D36" t="s">
        <v>92</v>
      </c>
      <c r="E36" t="s">
        <v>376</v>
      </c>
      <c r="F36" s="38"/>
      <c r="G36" t="s">
        <v>134</v>
      </c>
      <c r="T36">
        <f>SUM(H36:S36)</f>
        <v>0</v>
      </c>
      <c r="U36" t="e">
        <f ca="1">Ф9!Q$15</f>
        <v>#NAME?</v>
      </c>
      <c r="V36" t="e">
        <f ca="1">Ф9!AH$15</f>
        <v>#NAME?</v>
      </c>
      <c r="W36" t="e">
        <f ca="1">Ф9!AY$15</f>
        <v>#NAME?</v>
      </c>
      <c r="X36" t="e">
        <f ca="1">Ф9!BP$15</f>
        <v>#NAME?</v>
      </c>
      <c r="Y36" t="e">
        <f ca="1">Ф9!CG$15</f>
        <v>#NAME?</v>
      </c>
      <c r="Z36" t="e">
        <f ca="1">Ф9!CX$15</f>
        <v>#NAME?</v>
      </c>
      <c r="AA36" t="e">
        <f ca="1">Ф9!DO$15</f>
        <v>#NAME?</v>
      </c>
      <c r="AB36" t="e">
        <f ca="1">Ф9!EF$15</f>
        <v>#NAME?</v>
      </c>
      <c r="AC36" t="e">
        <f ca="1">Ф9!EW$15</f>
        <v>#NAME?</v>
      </c>
      <c r="AD36" t="e">
        <f ca="1">Ф9!FN$15</f>
        <v>#NAME?</v>
      </c>
      <c r="AE36" t="e">
        <f ca="1">Ф9!GE$15</f>
        <v>#NAME?</v>
      </c>
      <c r="AF36" t="e">
        <f ca="1">Ф9!GV$15</f>
        <v>#NAME?</v>
      </c>
      <c r="AG36" t="e">
        <f ca="1">SUM(U36:AF36)</f>
        <v>#NAME?</v>
      </c>
      <c r="AH36" t="str">
        <f t="shared" si="19"/>
        <v/>
      </c>
      <c r="AI36" t="str">
        <f t="shared" si="20"/>
        <v/>
      </c>
      <c r="AJ36" t="str">
        <f t="shared" si="21"/>
        <v/>
      </c>
      <c r="AK36" t="str">
        <f t="shared" si="22"/>
        <v/>
      </c>
      <c r="AL36" t="str">
        <f t="shared" si="23"/>
        <v/>
      </c>
      <c r="AM36" t="str">
        <f t="shared" si="24"/>
        <v/>
      </c>
      <c r="AN36" t="str">
        <f t="shared" si="25"/>
        <v/>
      </c>
      <c r="AO36" t="str">
        <f t="shared" si="26"/>
        <v/>
      </c>
      <c r="AP36" t="str">
        <f t="shared" si="27"/>
        <v/>
      </c>
      <c r="AQ36" t="str">
        <f t="shared" si="28"/>
        <v/>
      </c>
      <c r="AR36" t="str">
        <f t="shared" si="29"/>
        <v/>
      </c>
      <c r="AS36" t="str">
        <f t="shared" si="30"/>
        <v/>
      </c>
      <c r="AT36" t="e">
        <f t="shared" ca="1" si="31"/>
        <v>#NAME?</v>
      </c>
    </row>
    <row r="37" spans="1:46" hidden="1" x14ac:dyDescent="0.35">
      <c r="A37" t="s">
        <v>253</v>
      </c>
      <c r="B37" t="s">
        <v>381</v>
      </c>
      <c r="D37" t="s">
        <v>93</v>
      </c>
      <c r="E37" t="s">
        <v>171</v>
      </c>
      <c r="F37" s="38"/>
      <c r="G37" t="s">
        <v>172</v>
      </c>
      <c r="T37">
        <f t="shared" ref="T37:T44" si="32">SUM(H37:S37)/12</f>
        <v>0</v>
      </c>
      <c r="U37" t="e">
        <f ca="1">Ф10!F$14</f>
        <v>#NAME?</v>
      </c>
      <c r="V37" t="e">
        <f ca="1">Ф10!R$14</f>
        <v>#NAME?</v>
      </c>
      <c r="W37" t="e">
        <f ca="1">Ф10!AD$14</f>
        <v>#NAME?</v>
      </c>
      <c r="X37" t="e">
        <f ca="1">Ф10!AP$14</f>
        <v>#NAME?</v>
      </c>
      <c r="Y37" t="e">
        <f ca="1">Ф10!BB$14</f>
        <v>#NAME?</v>
      </c>
      <c r="Z37" t="e">
        <f ca="1">Ф10!BN$14</f>
        <v>#NAME?</v>
      </c>
      <c r="AA37" t="e">
        <f ca="1">Ф10!BZ$14</f>
        <v>#NAME?</v>
      </c>
      <c r="AB37" t="e">
        <f ca="1">Ф10!CL$14</f>
        <v>#NAME?</v>
      </c>
      <c r="AC37" t="e">
        <f ca="1">Ф10!CX$14</f>
        <v>#NAME?</v>
      </c>
      <c r="AD37" t="e">
        <f ca="1">Ф10!DJ$14</f>
        <v>#NAME?</v>
      </c>
      <c r="AE37" t="e">
        <f ca="1">Ф10!DV$14</f>
        <v>#NAME?</v>
      </c>
      <c r="AF37" t="e">
        <f ca="1">Ф10!EH$14</f>
        <v>#NAME?</v>
      </c>
      <c r="AG37" t="e">
        <f t="shared" ref="AG37:AG44" ca="1" si="33">SUM(U37:AF37)/12</f>
        <v>#NAME?</v>
      </c>
      <c r="AH37" t="str">
        <f t="shared" si="19"/>
        <v/>
      </c>
      <c r="AI37" t="str">
        <f t="shared" si="20"/>
        <v/>
      </c>
      <c r="AJ37" t="str">
        <f t="shared" si="21"/>
        <v/>
      </c>
      <c r="AK37" t="str">
        <f t="shared" si="22"/>
        <v/>
      </c>
      <c r="AL37" t="str">
        <f t="shared" si="23"/>
        <v/>
      </c>
      <c r="AM37" t="str">
        <f t="shared" si="24"/>
        <v/>
      </c>
      <c r="AN37" t="str">
        <f t="shared" si="25"/>
        <v/>
      </c>
      <c r="AO37" t="str">
        <f t="shared" si="26"/>
        <v/>
      </c>
      <c r="AP37" t="str">
        <f t="shared" si="27"/>
        <v/>
      </c>
      <c r="AQ37" t="str">
        <f t="shared" si="28"/>
        <v/>
      </c>
      <c r="AR37" t="str">
        <f t="shared" si="29"/>
        <v/>
      </c>
      <c r="AS37" t="str">
        <f t="shared" si="30"/>
        <v/>
      </c>
      <c r="AT37" t="e">
        <f t="shared" ca="1" si="31"/>
        <v>#NAME?</v>
      </c>
    </row>
    <row r="38" spans="1:46" hidden="1" x14ac:dyDescent="0.35">
      <c r="A38" t="s">
        <v>253</v>
      </c>
      <c r="B38" t="s">
        <v>382</v>
      </c>
      <c r="D38" t="s">
        <v>93</v>
      </c>
      <c r="E38" t="s">
        <v>171</v>
      </c>
      <c r="F38" s="38"/>
      <c r="G38" t="s">
        <v>172</v>
      </c>
      <c r="T38">
        <f t="shared" si="32"/>
        <v>0</v>
      </c>
      <c r="U38" t="e">
        <f ca="1">Ф10!F$15</f>
        <v>#NAME?</v>
      </c>
      <c r="V38" t="e">
        <f ca="1">Ф10!R$15</f>
        <v>#NAME?</v>
      </c>
      <c r="W38" t="e">
        <f ca="1">Ф10!AD$15</f>
        <v>#NAME?</v>
      </c>
      <c r="X38" t="e">
        <f ca="1">Ф10!AP$15</f>
        <v>#NAME?</v>
      </c>
      <c r="Y38" t="e">
        <f ca="1">Ф10!BB$15</f>
        <v>#NAME?</v>
      </c>
      <c r="Z38" t="e">
        <f ca="1">Ф10!BN$15</f>
        <v>#NAME?</v>
      </c>
      <c r="AA38" t="e">
        <f ca="1">Ф10!BZ$15</f>
        <v>#NAME?</v>
      </c>
      <c r="AB38" t="e">
        <f ca="1">Ф10!CL$15</f>
        <v>#NAME?</v>
      </c>
      <c r="AC38" t="e">
        <f ca="1">Ф10!CX$15</f>
        <v>#NAME?</v>
      </c>
      <c r="AD38" t="e">
        <f ca="1">Ф10!DJ$15</f>
        <v>#NAME?</v>
      </c>
      <c r="AE38" t="e">
        <f ca="1">Ф10!DV$15</f>
        <v>#NAME?</v>
      </c>
      <c r="AF38" t="e">
        <f ca="1">Ф10!EH$15</f>
        <v>#NAME?</v>
      </c>
      <c r="AG38" t="e">
        <f t="shared" ca="1" si="33"/>
        <v>#NAME?</v>
      </c>
      <c r="AH38" t="str">
        <f t="shared" si="19"/>
        <v/>
      </c>
      <c r="AI38" t="str">
        <f t="shared" si="20"/>
        <v/>
      </c>
      <c r="AJ38" t="str">
        <f t="shared" si="21"/>
        <v/>
      </c>
      <c r="AK38" t="str">
        <f t="shared" si="22"/>
        <v/>
      </c>
      <c r="AL38" t="str">
        <f t="shared" si="23"/>
        <v/>
      </c>
      <c r="AM38" t="str">
        <f t="shared" si="24"/>
        <v/>
      </c>
      <c r="AN38" t="str">
        <f t="shared" si="25"/>
        <v/>
      </c>
      <c r="AO38" t="str">
        <f t="shared" si="26"/>
        <v/>
      </c>
      <c r="AP38" t="str">
        <f t="shared" si="27"/>
        <v/>
      </c>
      <c r="AQ38" t="str">
        <f t="shared" si="28"/>
        <v/>
      </c>
      <c r="AR38" t="str">
        <f t="shared" si="29"/>
        <v/>
      </c>
      <c r="AS38" t="str">
        <f t="shared" si="30"/>
        <v/>
      </c>
      <c r="AT38" t="e">
        <f t="shared" ca="1" si="31"/>
        <v>#NAME?</v>
      </c>
    </row>
    <row r="39" spans="1:46" hidden="1" x14ac:dyDescent="0.35">
      <c r="A39" t="s">
        <v>254</v>
      </c>
      <c r="B39" t="s">
        <v>381</v>
      </c>
      <c r="D39" t="s">
        <v>94</v>
      </c>
      <c r="E39" t="s">
        <v>173</v>
      </c>
      <c r="F39" s="38"/>
      <c r="G39" t="s">
        <v>172</v>
      </c>
      <c r="T39">
        <f t="shared" si="32"/>
        <v>0</v>
      </c>
      <c r="U39" t="e">
        <f ca="1">Ф10!$G$14</f>
        <v>#NAME?</v>
      </c>
      <c r="V39" t="e">
        <f ca="1">Ф10!$S$14</f>
        <v>#NAME?</v>
      </c>
      <c r="W39" t="e">
        <f ca="1">Ф10!$AE$14</f>
        <v>#NAME?</v>
      </c>
      <c r="X39" t="e">
        <f ca="1">Ф10!$AQ$14</f>
        <v>#NAME?</v>
      </c>
      <c r="Y39" t="e">
        <f ca="1">Ф10!$BC$14</f>
        <v>#NAME?</v>
      </c>
      <c r="Z39" t="e">
        <f ca="1">Ф10!$BO$14</f>
        <v>#NAME?</v>
      </c>
      <c r="AA39" t="e">
        <f ca="1">Ф10!$CA$14</f>
        <v>#NAME?</v>
      </c>
      <c r="AB39" t="e">
        <f ca="1">Ф10!$CM$14</f>
        <v>#NAME?</v>
      </c>
      <c r="AC39" t="e">
        <f ca="1">Ф10!$CY$14</f>
        <v>#NAME?</v>
      </c>
      <c r="AD39" t="e">
        <f ca="1">Ф10!$DK$14</f>
        <v>#NAME?</v>
      </c>
      <c r="AE39" t="e">
        <f ca="1">Ф10!$DW$14</f>
        <v>#NAME?</v>
      </c>
      <c r="AF39" t="e">
        <f ca="1">Ф10!$EI$14</f>
        <v>#NAME?</v>
      </c>
      <c r="AG39" t="e">
        <f t="shared" ca="1" si="33"/>
        <v>#NAME?</v>
      </c>
      <c r="AH39" t="str">
        <f t="shared" si="19"/>
        <v/>
      </c>
      <c r="AI39" t="str">
        <f t="shared" si="20"/>
        <v/>
      </c>
      <c r="AJ39" t="str">
        <f t="shared" si="21"/>
        <v/>
      </c>
      <c r="AK39" t="str">
        <f t="shared" si="22"/>
        <v/>
      </c>
      <c r="AL39" t="str">
        <f t="shared" si="23"/>
        <v/>
      </c>
      <c r="AM39" t="str">
        <f t="shared" si="24"/>
        <v/>
      </c>
      <c r="AN39" t="str">
        <f t="shared" si="25"/>
        <v/>
      </c>
      <c r="AO39" t="str">
        <f t="shared" si="26"/>
        <v/>
      </c>
      <c r="AP39" t="str">
        <f t="shared" si="27"/>
        <v/>
      </c>
      <c r="AQ39" t="str">
        <f t="shared" si="28"/>
        <v/>
      </c>
      <c r="AR39" t="str">
        <f t="shared" si="29"/>
        <v/>
      </c>
      <c r="AS39" t="str">
        <f t="shared" si="30"/>
        <v/>
      </c>
      <c r="AT39" t="e">
        <f t="shared" ca="1" si="31"/>
        <v>#NAME?</v>
      </c>
    </row>
    <row r="40" spans="1:46" hidden="1" x14ac:dyDescent="0.35">
      <c r="A40" t="s">
        <v>254</v>
      </c>
      <c r="B40" t="s">
        <v>382</v>
      </c>
      <c r="D40" t="s">
        <v>94</v>
      </c>
      <c r="E40" t="s">
        <v>173</v>
      </c>
      <c r="F40" s="38"/>
      <c r="G40" t="s">
        <v>172</v>
      </c>
      <c r="T40">
        <f t="shared" si="32"/>
        <v>0</v>
      </c>
      <c r="U40" t="e">
        <f ca="1">Ф10!$G$15</f>
        <v>#NAME?</v>
      </c>
      <c r="V40" t="e">
        <f ca="1">Ф10!$S$15</f>
        <v>#NAME?</v>
      </c>
      <c r="W40" t="e">
        <f ca="1">Ф10!$AE$15</f>
        <v>#NAME?</v>
      </c>
      <c r="X40" t="e">
        <f ca="1">Ф10!$AQ$15</f>
        <v>#NAME?</v>
      </c>
      <c r="Y40" t="e">
        <f ca="1">Ф10!$BC$15</f>
        <v>#NAME?</v>
      </c>
      <c r="Z40" t="e">
        <f ca="1">Ф10!$BO$15</f>
        <v>#NAME?</v>
      </c>
      <c r="AA40" t="e">
        <f ca="1">Ф10!$CA$15</f>
        <v>#NAME?</v>
      </c>
      <c r="AB40" t="e">
        <f ca="1">Ф10!$CM$15</f>
        <v>#NAME?</v>
      </c>
      <c r="AC40" t="e">
        <f ca="1">Ф10!$CY$15</f>
        <v>#NAME?</v>
      </c>
      <c r="AD40" t="e">
        <f ca="1">Ф10!$DK$15</f>
        <v>#NAME?</v>
      </c>
      <c r="AE40" t="e">
        <f ca="1">Ф10!$DW$15</f>
        <v>#NAME?</v>
      </c>
      <c r="AF40" t="e">
        <f ca="1">Ф10!$EI$15</f>
        <v>#NAME?</v>
      </c>
      <c r="AG40" t="e">
        <f t="shared" ca="1" si="33"/>
        <v>#NAME?</v>
      </c>
      <c r="AH40" t="str">
        <f t="shared" si="19"/>
        <v/>
      </c>
      <c r="AI40" t="str">
        <f t="shared" si="20"/>
        <v/>
      </c>
      <c r="AJ40" t="str">
        <f t="shared" si="21"/>
        <v/>
      </c>
      <c r="AK40" t="str">
        <f t="shared" si="22"/>
        <v/>
      </c>
      <c r="AL40" t="str">
        <f t="shared" si="23"/>
        <v/>
      </c>
      <c r="AM40" t="str">
        <f t="shared" si="24"/>
        <v/>
      </c>
      <c r="AN40" t="str">
        <f t="shared" si="25"/>
        <v/>
      </c>
      <c r="AO40" t="str">
        <f t="shared" si="26"/>
        <v/>
      </c>
      <c r="AP40" t="str">
        <f t="shared" si="27"/>
        <v/>
      </c>
      <c r="AQ40" t="str">
        <f t="shared" si="28"/>
        <v/>
      </c>
      <c r="AR40" t="str">
        <f t="shared" si="29"/>
        <v/>
      </c>
      <c r="AS40" t="str">
        <f t="shared" si="30"/>
        <v/>
      </c>
      <c r="AT40" t="e">
        <f t="shared" ca="1" si="31"/>
        <v>#NAME?</v>
      </c>
    </row>
    <row r="41" spans="1:46" hidden="1" x14ac:dyDescent="0.35">
      <c r="A41" t="s">
        <v>256</v>
      </c>
      <c r="B41" t="s">
        <v>381</v>
      </c>
      <c r="D41" t="s">
        <v>115</v>
      </c>
      <c r="E41" t="s">
        <v>174</v>
      </c>
      <c r="F41" s="38"/>
      <c r="G41" t="s">
        <v>172</v>
      </c>
      <c r="T41">
        <f t="shared" si="32"/>
        <v>0</v>
      </c>
      <c r="U41" t="e">
        <f ca="1">Ф10!$I$14</f>
        <v>#NAME?</v>
      </c>
      <c r="V41" t="e">
        <f ca="1">Ф10!$U$14</f>
        <v>#NAME?</v>
      </c>
      <c r="W41" t="e">
        <f ca="1">Ф10!$AG$14</f>
        <v>#NAME?</v>
      </c>
      <c r="X41" t="e">
        <f ca="1">Ф10!$AS$14</f>
        <v>#NAME?</v>
      </c>
      <c r="Y41" t="e">
        <f ca="1">Ф10!$BE$14</f>
        <v>#NAME?</v>
      </c>
      <c r="Z41" t="e">
        <f ca="1">Ф10!$BQ$14</f>
        <v>#NAME?</v>
      </c>
      <c r="AA41" t="e">
        <f ca="1">Ф10!$CC$14</f>
        <v>#NAME?</v>
      </c>
      <c r="AB41" t="e">
        <f ca="1">Ф10!$CO$14</f>
        <v>#NAME?</v>
      </c>
      <c r="AC41" t="e">
        <f ca="1">Ф10!$DA$14</f>
        <v>#NAME?</v>
      </c>
      <c r="AD41" t="e">
        <f ca="1">Ф10!$DM$14</f>
        <v>#NAME?</v>
      </c>
      <c r="AE41" t="e">
        <f ca="1">Ф10!$DY$14</f>
        <v>#NAME?</v>
      </c>
      <c r="AF41" t="e">
        <f ca="1">Ф10!$EK$14</f>
        <v>#NAME?</v>
      </c>
      <c r="AG41" t="e">
        <f t="shared" ca="1" si="33"/>
        <v>#NAME?</v>
      </c>
      <c r="AH41" t="str">
        <f t="shared" si="19"/>
        <v/>
      </c>
      <c r="AI41" t="str">
        <f t="shared" si="20"/>
        <v/>
      </c>
      <c r="AJ41" t="str">
        <f t="shared" si="21"/>
        <v/>
      </c>
      <c r="AK41" t="str">
        <f t="shared" si="22"/>
        <v/>
      </c>
      <c r="AL41" t="str">
        <f t="shared" si="23"/>
        <v/>
      </c>
      <c r="AM41" t="str">
        <f t="shared" si="24"/>
        <v/>
      </c>
      <c r="AN41" t="str">
        <f t="shared" si="25"/>
        <v/>
      </c>
      <c r="AO41" t="str">
        <f t="shared" si="26"/>
        <v/>
      </c>
      <c r="AP41" t="str">
        <f t="shared" si="27"/>
        <v/>
      </c>
      <c r="AQ41" t="str">
        <f t="shared" si="28"/>
        <v/>
      </c>
      <c r="AR41" t="str">
        <f t="shared" si="29"/>
        <v/>
      </c>
      <c r="AS41" t="str">
        <f t="shared" si="30"/>
        <v/>
      </c>
      <c r="AT41" t="e">
        <f t="shared" ca="1" si="31"/>
        <v>#NAME?</v>
      </c>
    </row>
    <row r="42" spans="1:46" hidden="1" x14ac:dyDescent="0.35">
      <c r="A42" t="s">
        <v>257</v>
      </c>
      <c r="B42" t="s">
        <v>382</v>
      </c>
      <c r="D42" t="s">
        <v>115</v>
      </c>
      <c r="E42" t="s">
        <v>174</v>
      </c>
      <c r="F42" s="38"/>
      <c r="G42" t="s">
        <v>172</v>
      </c>
      <c r="T42">
        <f t="shared" si="32"/>
        <v>0</v>
      </c>
      <c r="U42" t="e">
        <f ca="1">Ф10!$J$15</f>
        <v>#NAME?</v>
      </c>
      <c r="V42" t="e">
        <f ca="1">Ф10!$V$15</f>
        <v>#NAME?</v>
      </c>
      <c r="W42" t="e">
        <f ca="1">Ф10!$AH$15</f>
        <v>#NAME?</v>
      </c>
      <c r="X42" t="e">
        <f ca="1">Ф10!$AT$15</f>
        <v>#NAME?</v>
      </c>
      <c r="Y42" t="e">
        <f ca="1">Ф10!$BF$15</f>
        <v>#NAME?</v>
      </c>
      <c r="Z42" t="e">
        <f ca="1">Ф10!$BR$15</f>
        <v>#NAME?</v>
      </c>
      <c r="AA42" t="e">
        <f ca="1">Ф10!$CD$15</f>
        <v>#NAME?</v>
      </c>
      <c r="AB42" t="e">
        <f ca="1">Ф10!$CP$15</f>
        <v>#NAME?</v>
      </c>
      <c r="AC42" t="e">
        <f ca="1">Ф10!$DB$15</f>
        <v>#NAME?</v>
      </c>
      <c r="AD42" t="e">
        <f ca="1">Ф10!$DN$15</f>
        <v>#NAME?</v>
      </c>
      <c r="AE42" t="e">
        <f ca="1">Ф10!$DZ$15</f>
        <v>#NAME?</v>
      </c>
      <c r="AF42" t="e">
        <f ca="1">Ф10!$EL$15</f>
        <v>#NAME?</v>
      </c>
      <c r="AG42" t="e">
        <f t="shared" ca="1" si="33"/>
        <v>#NAME?</v>
      </c>
      <c r="AH42" t="str">
        <f t="shared" si="19"/>
        <v/>
      </c>
      <c r="AI42" t="str">
        <f t="shared" si="20"/>
        <v/>
      </c>
      <c r="AJ42" t="str">
        <f t="shared" si="21"/>
        <v/>
      </c>
      <c r="AK42" t="str">
        <f t="shared" si="22"/>
        <v/>
      </c>
      <c r="AL42" t="str">
        <f t="shared" si="23"/>
        <v/>
      </c>
      <c r="AM42" t="str">
        <f t="shared" si="24"/>
        <v/>
      </c>
      <c r="AN42" t="str">
        <f t="shared" si="25"/>
        <v/>
      </c>
      <c r="AO42" t="str">
        <f t="shared" si="26"/>
        <v/>
      </c>
      <c r="AP42" t="str">
        <f t="shared" si="27"/>
        <v/>
      </c>
      <c r="AQ42" t="str">
        <f t="shared" si="28"/>
        <v/>
      </c>
      <c r="AR42" t="str">
        <f t="shared" si="29"/>
        <v/>
      </c>
      <c r="AS42" t="str">
        <f t="shared" si="30"/>
        <v/>
      </c>
      <c r="AT42" t="e">
        <f t="shared" ca="1" si="31"/>
        <v>#NAME?</v>
      </c>
    </row>
    <row r="43" spans="1:46" hidden="1" x14ac:dyDescent="0.35">
      <c r="A43" t="s">
        <v>263</v>
      </c>
      <c r="B43" t="s">
        <v>381</v>
      </c>
      <c r="D43" t="s">
        <v>119</v>
      </c>
      <c r="E43" t="s">
        <v>377</v>
      </c>
      <c r="F43" s="38"/>
      <c r="G43" t="s">
        <v>172</v>
      </c>
      <c r="T43">
        <f t="shared" si="32"/>
        <v>0</v>
      </c>
      <c r="U43" t="e">
        <f ca="1">Ф10!P$14</f>
        <v>#NAME?</v>
      </c>
      <c r="V43" t="e">
        <f ca="1">Ф10!AB$14</f>
        <v>#NAME?</v>
      </c>
      <c r="W43" t="e">
        <f ca="1">Ф10!AN$14</f>
        <v>#NAME?</v>
      </c>
      <c r="X43" t="e">
        <f ca="1">Ф10!AZ$14</f>
        <v>#NAME?</v>
      </c>
      <c r="Y43" t="e">
        <f ca="1">Ф10!BL$14</f>
        <v>#NAME?</v>
      </c>
      <c r="Z43" t="e">
        <f ca="1">Ф10!BX$14</f>
        <v>#NAME?</v>
      </c>
      <c r="AA43" t="e">
        <f ca="1">Ф10!CJ$14</f>
        <v>#NAME?</v>
      </c>
      <c r="AB43" t="e">
        <f ca="1">Ф10!CV$14</f>
        <v>#NAME?</v>
      </c>
      <c r="AC43" t="e">
        <f ca="1">Ф10!DH$14</f>
        <v>#NAME?</v>
      </c>
      <c r="AD43" t="e">
        <f ca="1">Ф10!DT$14</f>
        <v>#NAME?</v>
      </c>
      <c r="AE43" t="e">
        <f ca="1">Ф10!EF$14</f>
        <v>#NAME?</v>
      </c>
      <c r="AF43" t="e">
        <f ca="1">Ф10!ER$14</f>
        <v>#NAME?</v>
      </c>
      <c r="AG43" t="e">
        <f t="shared" ca="1" si="33"/>
        <v>#NAME?</v>
      </c>
      <c r="AH43" t="str">
        <f t="shared" si="19"/>
        <v/>
      </c>
      <c r="AI43" t="str">
        <f t="shared" si="20"/>
        <v/>
      </c>
      <c r="AJ43" t="str">
        <f t="shared" si="21"/>
        <v/>
      </c>
      <c r="AK43" t="str">
        <f t="shared" si="22"/>
        <v/>
      </c>
      <c r="AL43" t="str">
        <f t="shared" si="23"/>
        <v/>
      </c>
      <c r="AM43" t="str">
        <f t="shared" si="24"/>
        <v/>
      </c>
      <c r="AN43" t="str">
        <f t="shared" si="25"/>
        <v/>
      </c>
      <c r="AO43" t="str">
        <f t="shared" si="26"/>
        <v/>
      </c>
      <c r="AP43" t="str">
        <f t="shared" si="27"/>
        <v/>
      </c>
      <c r="AQ43" t="str">
        <f t="shared" si="28"/>
        <v/>
      </c>
      <c r="AR43" t="str">
        <f t="shared" si="29"/>
        <v/>
      </c>
      <c r="AS43" t="str">
        <f t="shared" si="30"/>
        <v/>
      </c>
      <c r="AT43" t="e">
        <f t="shared" ca="1" si="31"/>
        <v>#NAME?</v>
      </c>
    </row>
    <row r="44" spans="1:46" hidden="1" x14ac:dyDescent="0.35">
      <c r="A44" t="s">
        <v>263</v>
      </c>
      <c r="B44" t="s">
        <v>382</v>
      </c>
      <c r="D44" t="s">
        <v>119</v>
      </c>
      <c r="E44" t="s">
        <v>377</v>
      </c>
      <c r="F44" s="38"/>
      <c r="G44" t="s">
        <v>172</v>
      </c>
      <c r="T44">
        <f t="shared" si="32"/>
        <v>0</v>
      </c>
      <c r="U44" t="e">
        <f ca="1">Ф10!P$15</f>
        <v>#NAME?</v>
      </c>
      <c r="V44" t="e">
        <f ca="1">Ф10!AB$15</f>
        <v>#NAME?</v>
      </c>
      <c r="W44" t="e">
        <f ca="1">Ф10!AN$15</f>
        <v>#NAME?</v>
      </c>
      <c r="X44" t="e">
        <f ca="1">Ф10!AZ$15</f>
        <v>#NAME?</v>
      </c>
      <c r="Y44" t="e">
        <f ca="1">Ф10!BL$15</f>
        <v>#NAME?</v>
      </c>
      <c r="Z44" t="e">
        <f ca="1">Ф10!BX$15</f>
        <v>#NAME?</v>
      </c>
      <c r="AA44" t="e">
        <f ca="1">Ф10!CJ$15</f>
        <v>#NAME?</v>
      </c>
      <c r="AB44" t="e">
        <f ca="1">Ф10!CV$15</f>
        <v>#NAME?</v>
      </c>
      <c r="AC44" t="e">
        <f ca="1">Ф10!DH$15</f>
        <v>#NAME?</v>
      </c>
      <c r="AD44" t="e">
        <f ca="1">Ф10!DT$15</f>
        <v>#NAME?</v>
      </c>
      <c r="AE44" t="e">
        <f ca="1">Ф10!EF$15</f>
        <v>#NAME?</v>
      </c>
      <c r="AF44" t="e">
        <f ca="1">Ф10!ER$15</f>
        <v>#NAME?</v>
      </c>
      <c r="AG44" t="e">
        <f t="shared" ca="1" si="33"/>
        <v>#NAME?</v>
      </c>
      <c r="AH44" t="str">
        <f t="shared" si="19"/>
        <v/>
      </c>
      <c r="AI44" t="str">
        <f t="shared" si="20"/>
        <v/>
      </c>
      <c r="AJ44" t="str">
        <f t="shared" si="21"/>
        <v/>
      </c>
      <c r="AK44" t="str">
        <f t="shared" si="22"/>
        <v/>
      </c>
      <c r="AL44" t="str">
        <f t="shared" si="23"/>
        <v/>
      </c>
      <c r="AM44" t="str">
        <f t="shared" si="24"/>
        <v/>
      </c>
      <c r="AN44" t="str">
        <f t="shared" si="25"/>
        <v/>
      </c>
      <c r="AO44" t="str">
        <f t="shared" si="26"/>
        <v/>
      </c>
      <c r="AP44" t="str">
        <f t="shared" si="27"/>
        <v/>
      </c>
      <c r="AQ44" t="str">
        <f t="shared" si="28"/>
        <v/>
      </c>
      <c r="AR44" t="str">
        <f t="shared" si="29"/>
        <v/>
      </c>
      <c r="AS44" t="str">
        <f t="shared" si="30"/>
        <v/>
      </c>
      <c r="AT44" t="e">
        <f t="shared" ca="1" si="31"/>
        <v>#NAME?</v>
      </c>
    </row>
    <row r="45" spans="1:46" hidden="1" x14ac:dyDescent="0.35">
      <c r="A45" t="s">
        <v>266</v>
      </c>
      <c r="B45" t="s">
        <v>381</v>
      </c>
      <c r="D45" t="s">
        <v>120</v>
      </c>
      <c r="E45" t="s">
        <v>378</v>
      </c>
      <c r="F45" s="38"/>
      <c r="G45" t="s">
        <v>137</v>
      </c>
      <c r="T45">
        <f>SUM(H45:S45)</f>
        <v>0</v>
      </c>
      <c r="U45" t="e">
        <f ca="1">Ф9!$S$14</f>
        <v>#NAME?</v>
      </c>
      <c r="V45" t="e">
        <f ca="1">Ф9!$AJ$14</f>
        <v>#NAME?</v>
      </c>
      <c r="W45" t="e">
        <f ca="1">Ф9!$BA$14</f>
        <v>#NAME?</v>
      </c>
      <c r="X45" t="e">
        <f ca="1">Ф9!$BR$14</f>
        <v>#NAME?</v>
      </c>
      <c r="Y45" t="e">
        <f ca="1">Ф9!$CI$14</f>
        <v>#NAME?</v>
      </c>
      <c r="Z45" t="e">
        <f ca="1">Ф9!$CZ$14</f>
        <v>#NAME?</v>
      </c>
      <c r="AA45" t="e">
        <f ca="1">Ф9!$DQ$14</f>
        <v>#NAME?</v>
      </c>
      <c r="AB45" t="e">
        <f ca="1">Ф9!$EH$14</f>
        <v>#NAME?</v>
      </c>
      <c r="AC45" t="e">
        <f ca="1">Ф9!$EY$14</f>
        <v>#NAME?</v>
      </c>
      <c r="AD45" t="e">
        <f ca="1">Ф9!$FP$14</f>
        <v>#NAME?</v>
      </c>
      <c r="AE45" t="e">
        <f ca="1">Ф9!$GG$14</f>
        <v>#NAME?</v>
      </c>
      <c r="AF45" t="e">
        <f ca="1">Ф9!$GX$14</f>
        <v>#NAME?</v>
      </c>
      <c r="AG45" t="e">
        <f ca="1">SUM(U45:AF45)</f>
        <v>#NAME?</v>
      </c>
      <c r="AH45" t="str">
        <f t="shared" si="19"/>
        <v/>
      </c>
      <c r="AI45" t="str">
        <f t="shared" si="20"/>
        <v/>
      </c>
      <c r="AJ45" t="str">
        <f t="shared" si="21"/>
        <v/>
      </c>
      <c r="AK45" t="str">
        <f t="shared" si="22"/>
        <v/>
      </c>
      <c r="AL45" t="str">
        <f t="shared" si="23"/>
        <v/>
      </c>
      <c r="AM45" t="str">
        <f t="shared" si="24"/>
        <v/>
      </c>
      <c r="AN45" t="str">
        <f t="shared" si="25"/>
        <v/>
      </c>
      <c r="AO45" t="str">
        <f t="shared" si="26"/>
        <v/>
      </c>
      <c r="AP45" t="str">
        <f t="shared" si="27"/>
        <v/>
      </c>
      <c r="AQ45" t="str">
        <f t="shared" si="28"/>
        <v/>
      </c>
      <c r="AR45" t="str">
        <f t="shared" si="29"/>
        <v/>
      </c>
      <c r="AS45" t="str">
        <f t="shared" si="30"/>
        <v/>
      </c>
      <c r="AT45" t="e">
        <f t="shared" ca="1" si="31"/>
        <v>#NAME?</v>
      </c>
    </row>
    <row r="46" spans="1:46" hidden="1" x14ac:dyDescent="0.35">
      <c r="A46" t="s">
        <v>266</v>
      </c>
      <c r="B46" t="s">
        <v>382</v>
      </c>
      <c r="D46" t="s">
        <v>120</v>
      </c>
      <c r="E46" t="s">
        <v>380</v>
      </c>
      <c r="F46" s="38"/>
      <c r="G46" t="s">
        <v>137</v>
      </c>
      <c r="T46">
        <f>SUM(H46:S46)</f>
        <v>0</v>
      </c>
      <c r="U46" t="e">
        <f ca="1">Ф9!$S$15</f>
        <v>#NAME?</v>
      </c>
      <c r="V46" t="e">
        <f ca="1">Ф9!$AJ$15</f>
        <v>#NAME?</v>
      </c>
      <c r="W46" t="e">
        <f ca="1">Ф9!$BA$15</f>
        <v>#NAME?</v>
      </c>
      <c r="X46" t="e">
        <f ca="1">Ф9!$BR$15</f>
        <v>#NAME?</v>
      </c>
      <c r="Y46" t="e">
        <f ca="1">Ф9!$CI$15</f>
        <v>#NAME?</v>
      </c>
      <c r="Z46" t="e">
        <f ca="1">Ф9!$CZ$15</f>
        <v>#NAME?</v>
      </c>
      <c r="AA46" t="e">
        <f ca="1">Ф9!$DQ$15</f>
        <v>#NAME?</v>
      </c>
      <c r="AB46" t="e">
        <f ca="1">Ф9!$EH$15</f>
        <v>#NAME?</v>
      </c>
      <c r="AC46" t="e">
        <f ca="1">Ф9!$EY$15</f>
        <v>#NAME?</v>
      </c>
      <c r="AD46" t="e">
        <f ca="1">Ф9!$FP$15</f>
        <v>#NAME?</v>
      </c>
      <c r="AE46" t="e">
        <f ca="1">Ф9!$GG$15</f>
        <v>#NAME?</v>
      </c>
      <c r="AF46" t="e">
        <f ca="1">Ф9!$GX$15</f>
        <v>#NAME?</v>
      </c>
      <c r="AG46" t="e">
        <f ca="1">SUM(U46:AF46)</f>
        <v>#NAME?</v>
      </c>
      <c r="AH46" t="str">
        <f t="shared" si="19"/>
        <v/>
      </c>
      <c r="AI46" t="str">
        <f t="shared" si="20"/>
        <v/>
      </c>
      <c r="AJ46" t="str">
        <f t="shared" si="21"/>
        <v/>
      </c>
      <c r="AK46" t="str">
        <f t="shared" si="22"/>
        <v/>
      </c>
      <c r="AL46" t="str">
        <f t="shared" si="23"/>
        <v/>
      </c>
      <c r="AM46" t="str">
        <f t="shared" si="24"/>
        <v/>
      </c>
      <c r="AN46" t="str">
        <f t="shared" si="25"/>
        <v/>
      </c>
      <c r="AO46" t="str">
        <f t="shared" si="26"/>
        <v/>
      </c>
      <c r="AP46" t="str">
        <f t="shared" si="27"/>
        <v/>
      </c>
      <c r="AQ46" t="str">
        <f t="shared" si="28"/>
        <v/>
      </c>
      <c r="AR46" t="str">
        <f t="shared" si="29"/>
        <v/>
      </c>
      <c r="AS46" t="str">
        <f t="shared" si="30"/>
        <v/>
      </c>
      <c r="AT46" t="e">
        <f t="shared" ca="1" si="31"/>
        <v>#NAME?</v>
      </c>
    </row>
    <row r="47" spans="1:46" hidden="1" x14ac:dyDescent="0.35">
      <c r="A47" t="s">
        <v>267</v>
      </c>
      <c r="B47" t="s">
        <v>381</v>
      </c>
      <c r="D47" t="s">
        <v>121</v>
      </c>
      <c r="E47" t="s">
        <v>379</v>
      </c>
      <c r="F47" s="38"/>
      <c r="G47" t="s">
        <v>137</v>
      </c>
      <c r="T47">
        <f>SUM(H47:S47)</f>
        <v>0</v>
      </c>
      <c r="U47" t="e">
        <f ca="1">Ф9!$U$14</f>
        <v>#NAME?</v>
      </c>
      <c r="V47" t="e">
        <f ca="1">Ф9!$AL$14</f>
        <v>#NAME?</v>
      </c>
      <c r="W47" t="e">
        <f ca="1">Ф9!$BC$14</f>
        <v>#NAME?</v>
      </c>
      <c r="X47" t="e">
        <f ca="1">Ф9!$BT$14</f>
        <v>#NAME?</v>
      </c>
      <c r="Y47" t="e">
        <f ca="1">Ф9!$CK$14</f>
        <v>#NAME?</v>
      </c>
      <c r="Z47" t="e">
        <f ca="1">Ф9!$DB$14</f>
        <v>#NAME?</v>
      </c>
      <c r="AA47" t="e">
        <f ca="1">Ф9!$DS$14</f>
        <v>#NAME?</v>
      </c>
      <c r="AB47" t="e">
        <f ca="1">Ф9!$EJ$14</f>
        <v>#NAME?</v>
      </c>
      <c r="AC47" t="e">
        <f ca="1">Ф9!$FA$14</f>
        <v>#NAME?</v>
      </c>
      <c r="AD47" t="e">
        <f ca="1">Ф9!$FR$14</f>
        <v>#NAME?</v>
      </c>
      <c r="AE47" t="e">
        <f ca="1">Ф9!$GI$14</f>
        <v>#NAME?</v>
      </c>
      <c r="AF47" t="e">
        <f ca="1">Ф9!$GZ$14</f>
        <v>#NAME?</v>
      </c>
      <c r="AG47" t="e">
        <f ca="1">SUM(U47:AF47)</f>
        <v>#NAME?</v>
      </c>
      <c r="AH47" t="str">
        <f t="shared" si="19"/>
        <v/>
      </c>
      <c r="AI47" t="str">
        <f t="shared" si="20"/>
        <v/>
      </c>
      <c r="AJ47" t="str">
        <f t="shared" si="21"/>
        <v/>
      </c>
      <c r="AK47" t="str">
        <f t="shared" si="22"/>
        <v/>
      </c>
      <c r="AL47" t="str">
        <f t="shared" si="23"/>
        <v/>
      </c>
      <c r="AM47" t="str">
        <f t="shared" si="24"/>
        <v/>
      </c>
      <c r="AN47" t="str">
        <f t="shared" si="25"/>
        <v/>
      </c>
      <c r="AO47" t="str">
        <f t="shared" si="26"/>
        <v/>
      </c>
      <c r="AP47" t="str">
        <f t="shared" si="27"/>
        <v/>
      </c>
      <c r="AQ47" t="str">
        <f t="shared" si="28"/>
        <v/>
      </c>
      <c r="AR47" t="str">
        <f t="shared" si="29"/>
        <v/>
      </c>
      <c r="AS47" t="str">
        <f t="shared" si="30"/>
        <v/>
      </c>
      <c r="AT47" t="e">
        <f t="shared" ca="1" si="31"/>
        <v>#NAME?</v>
      </c>
    </row>
    <row r="48" spans="1:46" hidden="1" x14ac:dyDescent="0.35">
      <c r="A48" t="s">
        <v>267</v>
      </c>
      <c r="B48" t="s">
        <v>382</v>
      </c>
      <c r="D48" t="s">
        <v>121</v>
      </c>
      <c r="E48" t="s">
        <v>379</v>
      </c>
      <c r="F48" s="38"/>
      <c r="G48" t="s">
        <v>137</v>
      </c>
      <c r="T48">
        <f>SUM(H48:S48)</f>
        <v>0</v>
      </c>
      <c r="U48" t="e">
        <f ca="1">Ф9!$U$15</f>
        <v>#NAME?</v>
      </c>
      <c r="V48" t="e">
        <f ca="1">Ф9!$AL$15</f>
        <v>#NAME?</v>
      </c>
      <c r="W48" t="e">
        <f ca="1">Ф9!$BC$15</f>
        <v>#NAME?</v>
      </c>
      <c r="X48" t="e">
        <f ca="1">Ф9!$BT$15</f>
        <v>#NAME?</v>
      </c>
      <c r="Y48" t="e">
        <f ca="1">Ф9!$CK$15</f>
        <v>#NAME?</v>
      </c>
      <c r="Z48" t="e">
        <f ca="1">Ф9!$DB$15</f>
        <v>#NAME?</v>
      </c>
      <c r="AA48" t="e">
        <f ca="1">Ф9!$DS$15</f>
        <v>#NAME?</v>
      </c>
      <c r="AB48" t="e">
        <f ca="1">Ф9!$EJ$15</f>
        <v>#NAME?</v>
      </c>
      <c r="AC48" t="e">
        <f ca="1">Ф9!$FA$15</f>
        <v>#NAME?</v>
      </c>
      <c r="AD48" t="e">
        <f ca="1">Ф9!$FR$15</f>
        <v>#NAME?</v>
      </c>
      <c r="AE48" t="e">
        <f ca="1">Ф9!$GI$15</f>
        <v>#NAME?</v>
      </c>
      <c r="AF48" t="e">
        <f ca="1">Ф9!$GZ$15</f>
        <v>#NAME?</v>
      </c>
      <c r="AG48" t="e">
        <f ca="1">SUM(U48:AF48)</f>
        <v>#NAME?</v>
      </c>
      <c r="AH48" t="str">
        <f t="shared" si="19"/>
        <v/>
      </c>
      <c r="AI48" t="str">
        <f t="shared" si="20"/>
        <v/>
      </c>
      <c r="AJ48" t="str">
        <f t="shared" si="21"/>
        <v/>
      </c>
      <c r="AK48" t="str">
        <f t="shared" si="22"/>
        <v/>
      </c>
      <c r="AL48" t="str">
        <f t="shared" si="23"/>
        <v/>
      </c>
      <c r="AM48" t="str">
        <f t="shared" si="24"/>
        <v/>
      </c>
      <c r="AN48" t="str">
        <f t="shared" si="25"/>
        <v/>
      </c>
      <c r="AO48" t="str">
        <f t="shared" si="26"/>
        <v/>
      </c>
      <c r="AP48" t="str">
        <f t="shared" si="27"/>
        <v/>
      </c>
      <c r="AQ48" t="str">
        <f t="shared" si="28"/>
        <v/>
      </c>
      <c r="AR48" t="str">
        <f t="shared" si="29"/>
        <v/>
      </c>
      <c r="AS48" t="str">
        <f t="shared" si="30"/>
        <v/>
      </c>
      <c r="AT48" t="e">
        <f t="shared" ca="1" si="31"/>
        <v>#NAME?</v>
      </c>
    </row>
    <row r="49" spans="1:46" hidden="1" x14ac:dyDescent="0.35">
      <c r="A49" t="s">
        <v>264</v>
      </c>
      <c r="B49" t="s">
        <v>381</v>
      </c>
      <c r="D49" t="s">
        <v>122</v>
      </c>
      <c r="E49" t="s">
        <v>306</v>
      </c>
      <c r="F49" s="38"/>
      <c r="G49" t="s">
        <v>307</v>
      </c>
      <c r="T49">
        <f>SUM(H49:S49)/12</f>
        <v>0</v>
      </c>
      <c r="U49" t="e">
        <f ca="1">Ф10!$Q$14</f>
        <v>#NAME?</v>
      </c>
      <c r="V49" t="e">
        <f ca="1">Ф10!$AC$14</f>
        <v>#NAME?</v>
      </c>
      <c r="W49" t="e">
        <f ca="1">Ф10!$AO$14</f>
        <v>#NAME?</v>
      </c>
      <c r="X49" t="e">
        <f ca="1">Ф10!$BA$14</f>
        <v>#NAME?</v>
      </c>
      <c r="Y49" t="e">
        <f ca="1">Ф10!$BM$14</f>
        <v>#NAME?</v>
      </c>
      <c r="Z49" t="e">
        <f ca="1">Ф10!$BY$14</f>
        <v>#NAME?</v>
      </c>
      <c r="AA49" t="e">
        <f ca="1">Ф10!$CK$14</f>
        <v>#NAME?</v>
      </c>
      <c r="AB49" t="e">
        <f ca="1">Ф10!$CW$14</f>
        <v>#NAME?</v>
      </c>
      <c r="AC49" t="e">
        <f ca="1">Ф10!$DI$14</f>
        <v>#NAME?</v>
      </c>
      <c r="AD49" t="e">
        <f ca="1">Ф10!$DU$14</f>
        <v>#NAME?</v>
      </c>
      <c r="AE49" t="e">
        <f ca="1">Ф10!$EG$14</f>
        <v>#NAME?</v>
      </c>
      <c r="AF49" t="e">
        <f ca="1">Ф10!$ES$14</f>
        <v>#NAME?</v>
      </c>
      <c r="AG49" t="e">
        <f ca="1">SUM(U49:AF49)/12</f>
        <v>#NAME?</v>
      </c>
      <c r="AH49" t="str">
        <f t="shared" si="19"/>
        <v/>
      </c>
      <c r="AI49" t="str">
        <f t="shared" si="20"/>
        <v/>
      </c>
      <c r="AJ49" t="str">
        <f t="shared" si="21"/>
        <v/>
      </c>
      <c r="AK49" t="str">
        <f t="shared" si="22"/>
        <v/>
      </c>
      <c r="AL49" t="str">
        <f t="shared" si="23"/>
        <v/>
      </c>
      <c r="AM49" t="str">
        <f t="shared" si="24"/>
        <v/>
      </c>
      <c r="AN49" t="str">
        <f t="shared" si="25"/>
        <v/>
      </c>
      <c r="AO49" t="str">
        <f t="shared" si="26"/>
        <v/>
      </c>
      <c r="AP49" t="str">
        <f t="shared" si="27"/>
        <v/>
      </c>
      <c r="AQ49" t="str">
        <f t="shared" si="28"/>
        <v/>
      </c>
      <c r="AR49" t="str">
        <f t="shared" si="29"/>
        <v/>
      </c>
      <c r="AS49" t="str">
        <f t="shared" si="30"/>
        <v/>
      </c>
      <c r="AT49" t="e">
        <f t="shared" ca="1" si="31"/>
        <v>#NAME?</v>
      </c>
    </row>
    <row r="50" spans="1:46" hidden="1" x14ac:dyDescent="0.35">
      <c r="A50" t="s">
        <v>264</v>
      </c>
      <c r="B50" t="s">
        <v>382</v>
      </c>
      <c r="D50" t="s">
        <v>122</v>
      </c>
      <c r="E50" t="s">
        <v>306</v>
      </c>
      <c r="F50" s="38"/>
      <c r="G50" t="s">
        <v>307</v>
      </c>
      <c r="T50">
        <f>SUM(H50:S50)/12</f>
        <v>0</v>
      </c>
      <c r="U50" t="e">
        <f ca="1">Ф10!$Q$15</f>
        <v>#NAME?</v>
      </c>
      <c r="V50" t="e">
        <f ca="1">Ф10!$AC$15</f>
        <v>#NAME?</v>
      </c>
      <c r="W50" t="e">
        <f ca="1">Ф10!$AO$15</f>
        <v>#NAME?</v>
      </c>
      <c r="X50" t="e">
        <f ca="1">Ф10!$BA$15</f>
        <v>#NAME?</v>
      </c>
      <c r="Y50" t="e">
        <f ca="1">Ф10!$BM$15</f>
        <v>#NAME?</v>
      </c>
      <c r="Z50" t="e">
        <f ca="1">Ф10!$BY$15</f>
        <v>#NAME?</v>
      </c>
      <c r="AA50" t="e">
        <f ca="1">Ф10!$CK$15</f>
        <v>#NAME?</v>
      </c>
      <c r="AB50" t="e">
        <f ca="1">Ф10!$CW$15</f>
        <v>#NAME?</v>
      </c>
      <c r="AC50" t="e">
        <f ca="1">Ф10!$DI$15</f>
        <v>#NAME?</v>
      </c>
      <c r="AD50" t="e">
        <f ca="1">Ф10!$DU$15</f>
        <v>#NAME?</v>
      </c>
      <c r="AE50" t="e">
        <f ca="1">Ф10!$EG$15</f>
        <v>#NAME?</v>
      </c>
      <c r="AF50" t="e">
        <f ca="1">Ф10!$ES$15</f>
        <v>#NAME?</v>
      </c>
      <c r="AG50" t="e">
        <f ca="1">SUM(U50:AF50)/12</f>
        <v>#NAME?</v>
      </c>
      <c r="AH50" t="str">
        <f t="shared" si="19"/>
        <v/>
      </c>
      <c r="AI50" t="str">
        <f t="shared" si="20"/>
        <v/>
      </c>
      <c r="AJ50" t="str">
        <f t="shared" si="21"/>
        <v/>
      </c>
      <c r="AK50" t="str">
        <f t="shared" si="22"/>
        <v/>
      </c>
      <c r="AL50" t="str">
        <f t="shared" si="23"/>
        <v/>
      </c>
      <c r="AM50" t="str">
        <f t="shared" si="24"/>
        <v/>
      </c>
      <c r="AN50" t="str">
        <f t="shared" si="25"/>
        <v/>
      </c>
      <c r="AO50" t="str">
        <f t="shared" si="26"/>
        <v/>
      </c>
      <c r="AP50" t="str">
        <f t="shared" si="27"/>
        <v/>
      </c>
      <c r="AQ50" t="str">
        <f t="shared" si="28"/>
        <v/>
      </c>
      <c r="AR50" t="str">
        <f t="shared" si="29"/>
        <v/>
      </c>
      <c r="AS50" t="str">
        <f t="shared" si="30"/>
        <v/>
      </c>
      <c r="AT50" t="e">
        <f t="shared" ca="1" si="31"/>
        <v>#NAME?</v>
      </c>
    </row>
    <row r="51" spans="1:46" hidden="1" x14ac:dyDescent="0.35">
      <c r="E51" t="s">
        <v>365</v>
      </c>
    </row>
    <row r="52" spans="1:46" ht="12" hidden="1" customHeight="1" x14ac:dyDescent="0.35">
      <c r="A52" t="s">
        <v>258</v>
      </c>
      <c r="B52" t="s">
        <v>381</v>
      </c>
      <c r="D52" t="s">
        <v>9</v>
      </c>
      <c r="E52" t="s">
        <v>375</v>
      </c>
      <c r="F52" s="38" t="str">
        <f>'Справочник ГТП'!C3</f>
        <v/>
      </c>
      <c r="G52" t="s">
        <v>134</v>
      </c>
      <c r="T52">
        <f>SUM(H52:S52)</f>
        <v>0</v>
      </c>
      <c r="U52" t="e">
        <f ca="1">Ф9!K$14</f>
        <v>#NAME?</v>
      </c>
      <c r="V52" t="e">
        <f ca="1">Ф9!AB$14</f>
        <v>#NAME?</v>
      </c>
      <c r="W52" t="e">
        <f ca="1">Ф9!AS$14</f>
        <v>#NAME?</v>
      </c>
      <c r="X52" t="e">
        <f ca="1">Ф9!BJ$14</f>
        <v>#NAME?</v>
      </c>
      <c r="Y52" t="e">
        <f ca="1">Ф9!CA$14</f>
        <v>#NAME?</v>
      </c>
      <c r="Z52" t="e">
        <f ca="1">Ф9!CR$14</f>
        <v>#NAME?</v>
      </c>
      <c r="AA52" t="e">
        <f ca="1">Ф9!DI$14</f>
        <v>#NAME?</v>
      </c>
      <c r="AB52" t="e">
        <f ca="1">Ф9!DZ$14</f>
        <v>#NAME?</v>
      </c>
      <c r="AC52" t="e">
        <f ca="1">Ф9!EQ$14</f>
        <v>#NAME?</v>
      </c>
      <c r="AD52" t="e">
        <f ca="1">Ф9!FH$14</f>
        <v>#NAME?</v>
      </c>
      <c r="AE52" t="e">
        <f ca="1">Ф9!FY$14</f>
        <v>#NAME?</v>
      </c>
      <c r="AF52" t="e">
        <f ca="1">Ф9!GP$14</f>
        <v>#NAME?</v>
      </c>
      <c r="AG52" t="e">
        <f ca="1">SUM(U52:AF52)</f>
        <v>#NAME?</v>
      </c>
      <c r="AH52" t="str">
        <f t="shared" ref="AH52:AT52" si="34">IF(H52="","",U52-H52)</f>
        <v/>
      </c>
      <c r="AI52" t="str">
        <f t="shared" si="34"/>
        <v/>
      </c>
      <c r="AJ52" t="str">
        <f t="shared" si="34"/>
        <v/>
      </c>
      <c r="AK52" t="str">
        <f t="shared" si="34"/>
        <v/>
      </c>
      <c r="AL52" t="str">
        <f t="shared" si="34"/>
        <v/>
      </c>
      <c r="AM52" t="str">
        <f t="shared" si="34"/>
        <v/>
      </c>
      <c r="AN52" t="str">
        <f t="shared" si="34"/>
        <v/>
      </c>
      <c r="AO52" t="str">
        <f t="shared" si="34"/>
        <v/>
      </c>
      <c r="AP52" t="str">
        <f t="shared" si="34"/>
        <v/>
      </c>
      <c r="AQ52" t="str">
        <f t="shared" si="34"/>
        <v/>
      </c>
      <c r="AR52" t="str">
        <f t="shared" si="34"/>
        <v/>
      </c>
      <c r="AS52" t="str">
        <f t="shared" si="34"/>
        <v/>
      </c>
      <c r="AT52" t="e">
        <f t="shared" ca="1" si="34"/>
        <v>#NAME?</v>
      </c>
    </row>
    <row r="53" spans="1:46" hidden="1" x14ac:dyDescent="0.35">
      <c r="A53" t="s">
        <v>257</v>
      </c>
      <c r="B53" t="s">
        <v>382</v>
      </c>
      <c r="D53" t="s">
        <v>9</v>
      </c>
      <c r="E53" t="s">
        <v>375</v>
      </c>
      <c r="F53" s="38"/>
      <c r="G53" t="s">
        <v>134</v>
      </c>
      <c r="T53">
        <f>SUM(H53:S53)</f>
        <v>0</v>
      </c>
      <c r="U53" t="e">
        <f ca="1">Ф9!J$15</f>
        <v>#NAME?</v>
      </c>
      <c r="V53" t="e">
        <f ca="1">Ф9!AA$15</f>
        <v>#NAME?</v>
      </c>
      <c r="W53" t="e">
        <f ca="1">Ф9!AR$15</f>
        <v>#NAME?</v>
      </c>
      <c r="X53" t="e">
        <f ca="1">Ф9!BI$15</f>
        <v>#NAME?</v>
      </c>
      <c r="Y53" t="e">
        <f ca="1">Ф9!BZ$15</f>
        <v>#NAME?</v>
      </c>
      <c r="Z53" t="e">
        <f ca="1">Ф9!CQ$15</f>
        <v>#NAME?</v>
      </c>
      <c r="AA53" t="e">
        <f ca="1">Ф9!DH$15</f>
        <v>#NAME?</v>
      </c>
      <c r="AB53" t="e">
        <f ca="1">Ф9!DY$15</f>
        <v>#NAME?</v>
      </c>
      <c r="AC53" t="e">
        <f ca="1">Ф9!EP$15</f>
        <v>#NAME?</v>
      </c>
      <c r="AD53" t="e">
        <f ca="1">Ф9!FG$15</f>
        <v>#NAME?</v>
      </c>
      <c r="AE53" t="e">
        <f ca="1">Ф9!FX$15</f>
        <v>#NAME?</v>
      </c>
      <c r="AF53" t="e">
        <f ca="1">Ф9!GO$15</f>
        <v>#NAME?</v>
      </c>
      <c r="AG53" t="e">
        <f ca="1">SUM(U53:AF53)</f>
        <v>#NAME?</v>
      </c>
      <c r="AH53" t="str">
        <f t="shared" ref="AH53:AH69" si="35">IF(H53="","",U53-H53)</f>
        <v/>
      </c>
      <c r="AI53" t="str">
        <f t="shared" ref="AI53:AI69" si="36">IF(I53="","",V53-I53)</f>
        <v/>
      </c>
      <c r="AJ53" t="str">
        <f t="shared" ref="AJ53:AJ69" si="37">IF(J53="","",W53-J53)</f>
        <v/>
      </c>
      <c r="AK53" t="str">
        <f t="shared" ref="AK53:AK69" si="38">IF(K53="","",X53-K53)</f>
        <v/>
      </c>
      <c r="AL53" t="str">
        <f t="shared" ref="AL53:AL69" si="39">IF(L53="","",Y53-L53)</f>
        <v/>
      </c>
      <c r="AM53" t="str">
        <f t="shared" ref="AM53:AM69" si="40">IF(M53="","",Z53-M53)</f>
        <v/>
      </c>
      <c r="AN53" t="str">
        <f t="shared" ref="AN53:AN69" si="41">IF(N53="","",AA53-N53)</f>
        <v/>
      </c>
      <c r="AO53" t="str">
        <f t="shared" ref="AO53:AO69" si="42">IF(O53="","",AB53-O53)</f>
        <v/>
      </c>
      <c r="AP53" t="str">
        <f t="shared" ref="AP53:AP69" si="43">IF(P53="","",AC53-P53)</f>
        <v/>
      </c>
      <c r="AQ53" t="str">
        <f t="shared" ref="AQ53:AQ69" si="44">IF(Q53="","",AD53-Q53)</f>
        <v/>
      </c>
      <c r="AR53" t="str">
        <f t="shared" ref="AR53:AR69" si="45">IF(R53="","",AE53-R53)</f>
        <v/>
      </c>
      <c r="AS53" t="str">
        <f t="shared" ref="AS53:AS69" si="46">IF(S53="","",AF53-S53)</f>
        <v/>
      </c>
      <c r="AT53" t="e">
        <f t="shared" ref="AT53:AT69" ca="1" si="47">IF(T53="","",AG53-T53)</f>
        <v>#NAME?</v>
      </c>
    </row>
    <row r="54" spans="1:46" hidden="1" x14ac:dyDescent="0.35">
      <c r="A54" t="s">
        <v>264</v>
      </c>
      <c r="B54" t="s">
        <v>381</v>
      </c>
      <c r="D54" t="s">
        <v>92</v>
      </c>
      <c r="E54" t="s">
        <v>376</v>
      </c>
      <c r="F54" s="38"/>
      <c r="G54" t="s">
        <v>134</v>
      </c>
      <c r="T54">
        <f>SUM(H54:S54)</f>
        <v>0</v>
      </c>
      <c r="U54" t="e">
        <f ca="1">Ф9!Q$14</f>
        <v>#NAME?</v>
      </c>
      <c r="V54" t="e">
        <f ca="1">Ф9!AH$14</f>
        <v>#NAME?</v>
      </c>
      <c r="W54" t="e">
        <f ca="1">Ф9!AY$14</f>
        <v>#NAME?</v>
      </c>
      <c r="X54" t="e">
        <f ca="1">Ф9!BP$14</f>
        <v>#NAME?</v>
      </c>
      <c r="Y54" t="e">
        <f ca="1">Ф9!CG$14</f>
        <v>#NAME?</v>
      </c>
      <c r="Z54" t="e">
        <f ca="1">Ф9!CX$14</f>
        <v>#NAME?</v>
      </c>
      <c r="AA54" t="e">
        <f ca="1">Ф9!DO$14</f>
        <v>#NAME?</v>
      </c>
      <c r="AB54" t="e">
        <f ca="1">Ф9!EF$14</f>
        <v>#NAME?</v>
      </c>
      <c r="AC54" t="e">
        <f ca="1">Ф9!EW$14</f>
        <v>#NAME?</v>
      </c>
      <c r="AD54" t="e">
        <f ca="1">Ф9!FN$14</f>
        <v>#NAME?</v>
      </c>
      <c r="AE54" t="e">
        <f ca="1">Ф9!GE$14</f>
        <v>#NAME?</v>
      </c>
      <c r="AF54" t="e">
        <f ca="1">Ф9!GV$14</f>
        <v>#NAME?</v>
      </c>
      <c r="AG54" t="e">
        <f ca="1">SUM(U54:AF54)</f>
        <v>#NAME?</v>
      </c>
      <c r="AH54" t="str">
        <f t="shared" si="35"/>
        <v/>
      </c>
      <c r="AI54" t="str">
        <f t="shared" si="36"/>
        <v/>
      </c>
      <c r="AJ54" t="str">
        <f t="shared" si="37"/>
        <v/>
      </c>
      <c r="AK54" t="str">
        <f t="shared" si="38"/>
        <v/>
      </c>
      <c r="AL54" t="str">
        <f t="shared" si="39"/>
        <v/>
      </c>
      <c r="AM54" t="str">
        <f t="shared" si="40"/>
        <v/>
      </c>
      <c r="AN54" t="str">
        <f t="shared" si="41"/>
        <v/>
      </c>
      <c r="AO54" t="str">
        <f t="shared" si="42"/>
        <v/>
      </c>
      <c r="AP54" t="str">
        <f t="shared" si="43"/>
        <v/>
      </c>
      <c r="AQ54" t="str">
        <f t="shared" si="44"/>
        <v/>
      </c>
      <c r="AR54" t="str">
        <f t="shared" si="45"/>
        <v/>
      </c>
      <c r="AS54" t="str">
        <f t="shared" si="46"/>
        <v/>
      </c>
      <c r="AT54" t="e">
        <f t="shared" ca="1" si="47"/>
        <v>#NAME?</v>
      </c>
    </row>
    <row r="55" spans="1:46" hidden="1" x14ac:dyDescent="0.35">
      <c r="A55" t="s">
        <v>264</v>
      </c>
      <c r="B55" t="s">
        <v>382</v>
      </c>
      <c r="D55" t="s">
        <v>92</v>
      </c>
      <c r="E55" t="s">
        <v>376</v>
      </c>
      <c r="F55" s="38"/>
      <c r="G55" t="s">
        <v>134</v>
      </c>
      <c r="T55">
        <f>SUM(H55:S55)</f>
        <v>0</v>
      </c>
      <c r="U55" t="e">
        <f ca="1">Ф9!Q$15</f>
        <v>#NAME?</v>
      </c>
      <c r="V55" t="e">
        <f ca="1">Ф9!AH$15</f>
        <v>#NAME?</v>
      </c>
      <c r="W55" t="e">
        <f ca="1">Ф9!AY$15</f>
        <v>#NAME?</v>
      </c>
      <c r="X55" t="e">
        <f ca="1">Ф9!BP$15</f>
        <v>#NAME?</v>
      </c>
      <c r="Y55" t="e">
        <f ca="1">Ф9!CG$15</f>
        <v>#NAME?</v>
      </c>
      <c r="Z55" t="e">
        <f ca="1">Ф9!CX$15</f>
        <v>#NAME?</v>
      </c>
      <c r="AA55" t="e">
        <f ca="1">Ф9!DO$15</f>
        <v>#NAME?</v>
      </c>
      <c r="AB55" t="e">
        <f ca="1">Ф9!EF$15</f>
        <v>#NAME?</v>
      </c>
      <c r="AC55" t="e">
        <f ca="1">Ф9!EW$15</f>
        <v>#NAME?</v>
      </c>
      <c r="AD55" t="e">
        <f ca="1">Ф9!FN$15</f>
        <v>#NAME?</v>
      </c>
      <c r="AE55" t="e">
        <f ca="1">Ф9!GE$15</f>
        <v>#NAME?</v>
      </c>
      <c r="AF55" t="e">
        <f ca="1">Ф9!GV$15</f>
        <v>#NAME?</v>
      </c>
      <c r="AG55" t="e">
        <f ca="1">SUM(U55:AF55)</f>
        <v>#NAME?</v>
      </c>
      <c r="AH55" t="str">
        <f t="shared" si="35"/>
        <v/>
      </c>
      <c r="AI55" t="str">
        <f t="shared" si="36"/>
        <v/>
      </c>
      <c r="AJ55" t="str">
        <f t="shared" si="37"/>
        <v/>
      </c>
      <c r="AK55" t="str">
        <f t="shared" si="38"/>
        <v/>
      </c>
      <c r="AL55" t="str">
        <f t="shared" si="39"/>
        <v/>
      </c>
      <c r="AM55" t="str">
        <f t="shared" si="40"/>
        <v/>
      </c>
      <c r="AN55" t="str">
        <f t="shared" si="41"/>
        <v/>
      </c>
      <c r="AO55" t="str">
        <f t="shared" si="42"/>
        <v/>
      </c>
      <c r="AP55" t="str">
        <f t="shared" si="43"/>
        <v/>
      </c>
      <c r="AQ55" t="str">
        <f t="shared" si="44"/>
        <v/>
      </c>
      <c r="AR55" t="str">
        <f t="shared" si="45"/>
        <v/>
      </c>
      <c r="AS55" t="str">
        <f t="shared" si="46"/>
        <v/>
      </c>
      <c r="AT55" t="e">
        <f t="shared" ca="1" si="47"/>
        <v>#NAME?</v>
      </c>
    </row>
    <row r="56" spans="1:46" hidden="1" x14ac:dyDescent="0.35">
      <c r="A56" t="s">
        <v>253</v>
      </c>
      <c r="B56" t="s">
        <v>381</v>
      </c>
      <c r="D56" t="s">
        <v>93</v>
      </c>
      <c r="E56" t="s">
        <v>171</v>
      </c>
      <c r="F56" s="38"/>
      <c r="G56" t="s">
        <v>172</v>
      </c>
      <c r="T56">
        <f t="shared" ref="T56:T63" si="48">SUM(H56:S56)/12</f>
        <v>0</v>
      </c>
      <c r="U56" t="e">
        <f ca="1">Ф10!F$14</f>
        <v>#NAME?</v>
      </c>
      <c r="V56" t="e">
        <f ca="1">Ф10!R$14</f>
        <v>#NAME?</v>
      </c>
      <c r="W56" t="e">
        <f ca="1">Ф10!AD$14</f>
        <v>#NAME?</v>
      </c>
      <c r="X56" t="e">
        <f ca="1">Ф10!AP$14</f>
        <v>#NAME?</v>
      </c>
      <c r="Y56" t="e">
        <f ca="1">Ф10!BB$14</f>
        <v>#NAME?</v>
      </c>
      <c r="Z56" t="e">
        <f ca="1">Ф10!BN$14</f>
        <v>#NAME?</v>
      </c>
      <c r="AA56" t="e">
        <f ca="1">Ф10!BZ$14</f>
        <v>#NAME?</v>
      </c>
      <c r="AB56" t="e">
        <f ca="1">Ф10!CL$14</f>
        <v>#NAME?</v>
      </c>
      <c r="AC56" t="e">
        <f ca="1">Ф10!CX$14</f>
        <v>#NAME?</v>
      </c>
      <c r="AD56" t="e">
        <f ca="1">Ф10!DJ$14</f>
        <v>#NAME?</v>
      </c>
      <c r="AE56" t="e">
        <f ca="1">Ф10!DV$14</f>
        <v>#NAME?</v>
      </c>
      <c r="AF56" t="e">
        <f ca="1">Ф10!EH$14</f>
        <v>#NAME?</v>
      </c>
      <c r="AG56" t="e">
        <f t="shared" ref="AG56:AG63" ca="1" si="49">SUM(U56:AF56)/12</f>
        <v>#NAME?</v>
      </c>
      <c r="AH56" t="str">
        <f t="shared" si="35"/>
        <v/>
      </c>
      <c r="AI56" t="str">
        <f t="shared" si="36"/>
        <v/>
      </c>
      <c r="AJ56" t="str">
        <f t="shared" si="37"/>
        <v/>
      </c>
      <c r="AK56" t="str">
        <f t="shared" si="38"/>
        <v/>
      </c>
      <c r="AL56" t="str">
        <f t="shared" si="39"/>
        <v/>
      </c>
      <c r="AM56" t="str">
        <f t="shared" si="40"/>
        <v/>
      </c>
      <c r="AN56" t="str">
        <f t="shared" si="41"/>
        <v/>
      </c>
      <c r="AO56" t="str">
        <f t="shared" si="42"/>
        <v/>
      </c>
      <c r="AP56" t="str">
        <f t="shared" si="43"/>
        <v/>
      </c>
      <c r="AQ56" t="str">
        <f t="shared" si="44"/>
        <v/>
      </c>
      <c r="AR56" t="str">
        <f t="shared" si="45"/>
        <v/>
      </c>
      <c r="AS56" t="str">
        <f t="shared" si="46"/>
        <v/>
      </c>
      <c r="AT56" t="e">
        <f t="shared" ca="1" si="47"/>
        <v>#NAME?</v>
      </c>
    </row>
    <row r="57" spans="1:46" hidden="1" x14ac:dyDescent="0.35">
      <c r="A57" t="s">
        <v>253</v>
      </c>
      <c r="B57" t="s">
        <v>382</v>
      </c>
      <c r="D57" t="s">
        <v>93</v>
      </c>
      <c r="E57" t="s">
        <v>171</v>
      </c>
      <c r="F57" s="38"/>
      <c r="G57" t="s">
        <v>172</v>
      </c>
      <c r="T57">
        <f t="shared" si="48"/>
        <v>0</v>
      </c>
      <c r="U57" t="e">
        <f ca="1">Ф10!F$15</f>
        <v>#NAME?</v>
      </c>
      <c r="V57" t="e">
        <f ca="1">Ф10!R$15</f>
        <v>#NAME?</v>
      </c>
      <c r="W57" t="e">
        <f ca="1">Ф10!AD$15</f>
        <v>#NAME?</v>
      </c>
      <c r="X57" t="e">
        <f ca="1">Ф10!AP$15</f>
        <v>#NAME?</v>
      </c>
      <c r="Y57" t="e">
        <f ca="1">Ф10!BB$15</f>
        <v>#NAME?</v>
      </c>
      <c r="Z57" t="e">
        <f ca="1">Ф10!BN$15</f>
        <v>#NAME?</v>
      </c>
      <c r="AA57" t="e">
        <f ca="1">Ф10!BZ$15</f>
        <v>#NAME?</v>
      </c>
      <c r="AB57" t="e">
        <f ca="1">Ф10!CL$15</f>
        <v>#NAME?</v>
      </c>
      <c r="AC57" t="e">
        <f ca="1">Ф10!CX$15</f>
        <v>#NAME?</v>
      </c>
      <c r="AD57" t="e">
        <f ca="1">Ф10!DJ$15</f>
        <v>#NAME?</v>
      </c>
      <c r="AE57" t="e">
        <f ca="1">Ф10!DV$15</f>
        <v>#NAME?</v>
      </c>
      <c r="AF57" t="e">
        <f ca="1">Ф10!EH$15</f>
        <v>#NAME?</v>
      </c>
      <c r="AG57" t="e">
        <f t="shared" ca="1" si="49"/>
        <v>#NAME?</v>
      </c>
      <c r="AH57" t="str">
        <f t="shared" si="35"/>
        <v/>
      </c>
      <c r="AI57" t="str">
        <f t="shared" si="36"/>
        <v/>
      </c>
      <c r="AJ57" t="str">
        <f t="shared" si="37"/>
        <v/>
      </c>
      <c r="AK57" t="str">
        <f t="shared" si="38"/>
        <v/>
      </c>
      <c r="AL57" t="str">
        <f t="shared" si="39"/>
        <v/>
      </c>
      <c r="AM57" t="str">
        <f t="shared" si="40"/>
        <v/>
      </c>
      <c r="AN57" t="str">
        <f t="shared" si="41"/>
        <v/>
      </c>
      <c r="AO57" t="str">
        <f t="shared" si="42"/>
        <v/>
      </c>
      <c r="AP57" t="str">
        <f t="shared" si="43"/>
        <v/>
      </c>
      <c r="AQ57" t="str">
        <f t="shared" si="44"/>
        <v/>
      </c>
      <c r="AR57" t="str">
        <f t="shared" si="45"/>
        <v/>
      </c>
      <c r="AS57" t="str">
        <f t="shared" si="46"/>
        <v/>
      </c>
      <c r="AT57" t="e">
        <f t="shared" ca="1" si="47"/>
        <v>#NAME?</v>
      </c>
    </row>
    <row r="58" spans="1:46" hidden="1" x14ac:dyDescent="0.35">
      <c r="A58" t="s">
        <v>254</v>
      </c>
      <c r="B58" t="s">
        <v>381</v>
      </c>
      <c r="D58" t="s">
        <v>94</v>
      </c>
      <c r="E58" t="s">
        <v>173</v>
      </c>
      <c r="F58" s="38"/>
      <c r="G58" t="s">
        <v>172</v>
      </c>
      <c r="T58">
        <f t="shared" si="48"/>
        <v>0</v>
      </c>
      <c r="U58" t="e">
        <f ca="1">Ф10!$G$14</f>
        <v>#NAME?</v>
      </c>
      <c r="V58" t="e">
        <f ca="1">Ф10!$S$14</f>
        <v>#NAME?</v>
      </c>
      <c r="W58" t="e">
        <f ca="1">Ф10!$AE$14</f>
        <v>#NAME?</v>
      </c>
      <c r="X58" t="e">
        <f ca="1">Ф10!$AQ$14</f>
        <v>#NAME?</v>
      </c>
      <c r="Y58" t="e">
        <f ca="1">Ф10!$BC$14</f>
        <v>#NAME?</v>
      </c>
      <c r="Z58" t="e">
        <f ca="1">Ф10!$BO$14</f>
        <v>#NAME?</v>
      </c>
      <c r="AA58" t="e">
        <f ca="1">Ф10!$CA$14</f>
        <v>#NAME?</v>
      </c>
      <c r="AB58" t="e">
        <f ca="1">Ф10!$CM$14</f>
        <v>#NAME?</v>
      </c>
      <c r="AC58" t="e">
        <f ca="1">Ф10!$CY$14</f>
        <v>#NAME?</v>
      </c>
      <c r="AD58" t="e">
        <f ca="1">Ф10!$DK$14</f>
        <v>#NAME?</v>
      </c>
      <c r="AE58" t="e">
        <f ca="1">Ф10!$DW$14</f>
        <v>#NAME?</v>
      </c>
      <c r="AF58" t="e">
        <f ca="1">Ф10!$EI$14</f>
        <v>#NAME?</v>
      </c>
      <c r="AG58" t="e">
        <f t="shared" ca="1" si="49"/>
        <v>#NAME?</v>
      </c>
      <c r="AH58" t="str">
        <f t="shared" si="35"/>
        <v/>
      </c>
      <c r="AI58" t="str">
        <f t="shared" si="36"/>
        <v/>
      </c>
      <c r="AJ58" t="str">
        <f t="shared" si="37"/>
        <v/>
      </c>
      <c r="AK58" t="str">
        <f t="shared" si="38"/>
        <v/>
      </c>
      <c r="AL58" t="str">
        <f t="shared" si="39"/>
        <v/>
      </c>
      <c r="AM58" t="str">
        <f t="shared" si="40"/>
        <v/>
      </c>
      <c r="AN58" t="str">
        <f t="shared" si="41"/>
        <v/>
      </c>
      <c r="AO58" t="str">
        <f t="shared" si="42"/>
        <v/>
      </c>
      <c r="AP58" t="str">
        <f t="shared" si="43"/>
        <v/>
      </c>
      <c r="AQ58" t="str">
        <f t="shared" si="44"/>
        <v/>
      </c>
      <c r="AR58" t="str">
        <f t="shared" si="45"/>
        <v/>
      </c>
      <c r="AS58" t="str">
        <f t="shared" si="46"/>
        <v/>
      </c>
      <c r="AT58" t="e">
        <f t="shared" ca="1" si="47"/>
        <v>#NAME?</v>
      </c>
    </row>
    <row r="59" spans="1:46" hidden="1" x14ac:dyDescent="0.35">
      <c r="A59" t="s">
        <v>254</v>
      </c>
      <c r="B59" t="s">
        <v>382</v>
      </c>
      <c r="D59" t="s">
        <v>94</v>
      </c>
      <c r="E59" t="s">
        <v>173</v>
      </c>
      <c r="F59" s="38"/>
      <c r="G59" t="s">
        <v>172</v>
      </c>
      <c r="T59">
        <f t="shared" si="48"/>
        <v>0</v>
      </c>
      <c r="U59" t="e">
        <f ca="1">Ф10!$G$15</f>
        <v>#NAME?</v>
      </c>
      <c r="V59" t="e">
        <f ca="1">Ф10!$S$15</f>
        <v>#NAME?</v>
      </c>
      <c r="W59" t="e">
        <f ca="1">Ф10!$AE$15</f>
        <v>#NAME?</v>
      </c>
      <c r="X59" t="e">
        <f ca="1">Ф10!$AQ$15</f>
        <v>#NAME?</v>
      </c>
      <c r="Y59" t="e">
        <f ca="1">Ф10!$BC$15</f>
        <v>#NAME?</v>
      </c>
      <c r="Z59" t="e">
        <f ca="1">Ф10!$BO$15</f>
        <v>#NAME?</v>
      </c>
      <c r="AA59" t="e">
        <f ca="1">Ф10!$CA$15</f>
        <v>#NAME?</v>
      </c>
      <c r="AB59" t="e">
        <f ca="1">Ф10!$CM$15</f>
        <v>#NAME?</v>
      </c>
      <c r="AC59" t="e">
        <f ca="1">Ф10!$CY$15</f>
        <v>#NAME?</v>
      </c>
      <c r="AD59" t="e">
        <f ca="1">Ф10!$DK$15</f>
        <v>#NAME?</v>
      </c>
      <c r="AE59" t="e">
        <f ca="1">Ф10!$DW$15</f>
        <v>#NAME?</v>
      </c>
      <c r="AF59" t="e">
        <f ca="1">Ф10!$EI$15</f>
        <v>#NAME?</v>
      </c>
      <c r="AG59" t="e">
        <f t="shared" ca="1" si="49"/>
        <v>#NAME?</v>
      </c>
      <c r="AH59" t="str">
        <f t="shared" si="35"/>
        <v/>
      </c>
      <c r="AI59" t="str">
        <f t="shared" si="36"/>
        <v/>
      </c>
      <c r="AJ59" t="str">
        <f t="shared" si="37"/>
        <v/>
      </c>
      <c r="AK59" t="str">
        <f t="shared" si="38"/>
        <v/>
      </c>
      <c r="AL59" t="str">
        <f t="shared" si="39"/>
        <v/>
      </c>
      <c r="AM59" t="str">
        <f t="shared" si="40"/>
        <v/>
      </c>
      <c r="AN59" t="str">
        <f t="shared" si="41"/>
        <v/>
      </c>
      <c r="AO59" t="str">
        <f t="shared" si="42"/>
        <v/>
      </c>
      <c r="AP59" t="str">
        <f t="shared" si="43"/>
        <v/>
      </c>
      <c r="AQ59" t="str">
        <f t="shared" si="44"/>
        <v/>
      </c>
      <c r="AR59" t="str">
        <f t="shared" si="45"/>
        <v/>
      </c>
      <c r="AS59" t="str">
        <f t="shared" si="46"/>
        <v/>
      </c>
      <c r="AT59" t="e">
        <f t="shared" ca="1" si="47"/>
        <v>#NAME?</v>
      </c>
    </row>
    <row r="60" spans="1:46" hidden="1" x14ac:dyDescent="0.35">
      <c r="A60" t="s">
        <v>256</v>
      </c>
      <c r="B60" t="s">
        <v>381</v>
      </c>
      <c r="D60" t="s">
        <v>115</v>
      </c>
      <c r="E60" t="s">
        <v>174</v>
      </c>
      <c r="F60" s="38"/>
      <c r="G60" t="s">
        <v>172</v>
      </c>
      <c r="T60">
        <f t="shared" si="48"/>
        <v>0</v>
      </c>
      <c r="U60" t="e">
        <f ca="1">Ф10!$I$14</f>
        <v>#NAME?</v>
      </c>
      <c r="V60" t="e">
        <f ca="1">Ф10!$U$14</f>
        <v>#NAME?</v>
      </c>
      <c r="W60" t="e">
        <f ca="1">Ф10!$AG$14</f>
        <v>#NAME?</v>
      </c>
      <c r="X60" t="e">
        <f ca="1">Ф10!$AS$14</f>
        <v>#NAME?</v>
      </c>
      <c r="Y60" t="e">
        <f ca="1">Ф10!$BE$14</f>
        <v>#NAME?</v>
      </c>
      <c r="Z60" t="e">
        <f ca="1">Ф10!$BQ$14</f>
        <v>#NAME?</v>
      </c>
      <c r="AA60" t="e">
        <f ca="1">Ф10!$CC$14</f>
        <v>#NAME?</v>
      </c>
      <c r="AB60" t="e">
        <f ca="1">Ф10!$CO$14</f>
        <v>#NAME?</v>
      </c>
      <c r="AC60" t="e">
        <f ca="1">Ф10!$DA$14</f>
        <v>#NAME?</v>
      </c>
      <c r="AD60" t="e">
        <f ca="1">Ф10!$DM$14</f>
        <v>#NAME?</v>
      </c>
      <c r="AE60" t="e">
        <f ca="1">Ф10!$DY$14</f>
        <v>#NAME?</v>
      </c>
      <c r="AF60" t="e">
        <f ca="1">Ф10!$EK$14</f>
        <v>#NAME?</v>
      </c>
      <c r="AG60" t="e">
        <f t="shared" ca="1" si="49"/>
        <v>#NAME?</v>
      </c>
      <c r="AH60" t="str">
        <f t="shared" si="35"/>
        <v/>
      </c>
      <c r="AI60" t="str">
        <f t="shared" si="36"/>
        <v/>
      </c>
      <c r="AJ60" t="str">
        <f t="shared" si="37"/>
        <v/>
      </c>
      <c r="AK60" t="str">
        <f t="shared" si="38"/>
        <v/>
      </c>
      <c r="AL60" t="str">
        <f t="shared" si="39"/>
        <v/>
      </c>
      <c r="AM60" t="str">
        <f t="shared" si="40"/>
        <v/>
      </c>
      <c r="AN60" t="str">
        <f t="shared" si="41"/>
        <v/>
      </c>
      <c r="AO60" t="str">
        <f t="shared" si="42"/>
        <v/>
      </c>
      <c r="AP60" t="str">
        <f t="shared" si="43"/>
        <v/>
      </c>
      <c r="AQ60" t="str">
        <f t="shared" si="44"/>
        <v/>
      </c>
      <c r="AR60" t="str">
        <f t="shared" si="45"/>
        <v/>
      </c>
      <c r="AS60" t="str">
        <f t="shared" si="46"/>
        <v/>
      </c>
      <c r="AT60" t="e">
        <f t="shared" ca="1" si="47"/>
        <v>#NAME?</v>
      </c>
    </row>
    <row r="61" spans="1:46" hidden="1" x14ac:dyDescent="0.35">
      <c r="A61" t="s">
        <v>257</v>
      </c>
      <c r="B61" t="s">
        <v>382</v>
      </c>
      <c r="D61" t="s">
        <v>115</v>
      </c>
      <c r="E61" t="s">
        <v>174</v>
      </c>
      <c r="F61" s="38"/>
      <c r="G61" t="s">
        <v>172</v>
      </c>
      <c r="T61">
        <f t="shared" si="48"/>
        <v>0</v>
      </c>
      <c r="U61" t="e">
        <f ca="1">Ф10!$J$15</f>
        <v>#NAME?</v>
      </c>
      <c r="V61" t="e">
        <f ca="1">Ф10!$V$15</f>
        <v>#NAME?</v>
      </c>
      <c r="W61" t="e">
        <f ca="1">Ф10!$AH$15</f>
        <v>#NAME?</v>
      </c>
      <c r="X61" t="e">
        <f ca="1">Ф10!$AT$15</f>
        <v>#NAME?</v>
      </c>
      <c r="Y61" t="e">
        <f ca="1">Ф10!$BF$15</f>
        <v>#NAME?</v>
      </c>
      <c r="Z61" t="e">
        <f ca="1">Ф10!$BR$15</f>
        <v>#NAME?</v>
      </c>
      <c r="AA61" t="e">
        <f ca="1">Ф10!$CD$15</f>
        <v>#NAME?</v>
      </c>
      <c r="AB61" t="e">
        <f ca="1">Ф10!$CP$15</f>
        <v>#NAME?</v>
      </c>
      <c r="AC61" t="e">
        <f ca="1">Ф10!$DB$15</f>
        <v>#NAME?</v>
      </c>
      <c r="AD61" t="e">
        <f ca="1">Ф10!$DN$15</f>
        <v>#NAME?</v>
      </c>
      <c r="AE61" t="e">
        <f ca="1">Ф10!$DZ$15</f>
        <v>#NAME?</v>
      </c>
      <c r="AF61" t="e">
        <f ca="1">Ф10!$EL$15</f>
        <v>#NAME?</v>
      </c>
      <c r="AG61" t="e">
        <f t="shared" ca="1" si="49"/>
        <v>#NAME?</v>
      </c>
      <c r="AH61" t="str">
        <f t="shared" si="35"/>
        <v/>
      </c>
      <c r="AI61" t="str">
        <f t="shared" si="36"/>
        <v/>
      </c>
      <c r="AJ61" t="str">
        <f t="shared" si="37"/>
        <v/>
      </c>
      <c r="AK61" t="str">
        <f t="shared" si="38"/>
        <v/>
      </c>
      <c r="AL61" t="str">
        <f t="shared" si="39"/>
        <v/>
      </c>
      <c r="AM61" t="str">
        <f t="shared" si="40"/>
        <v/>
      </c>
      <c r="AN61" t="str">
        <f t="shared" si="41"/>
        <v/>
      </c>
      <c r="AO61" t="str">
        <f t="shared" si="42"/>
        <v/>
      </c>
      <c r="AP61" t="str">
        <f t="shared" si="43"/>
        <v/>
      </c>
      <c r="AQ61" t="str">
        <f t="shared" si="44"/>
        <v/>
      </c>
      <c r="AR61" t="str">
        <f t="shared" si="45"/>
        <v/>
      </c>
      <c r="AS61" t="str">
        <f t="shared" si="46"/>
        <v/>
      </c>
      <c r="AT61" t="e">
        <f t="shared" ca="1" si="47"/>
        <v>#NAME?</v>
      </c>
    </row>
    <row r="62" spans="1:46" hidden="1" x14ac:dyDescent="0.35">
      <c r="A62" t="s">
        <v>263</v>
      </c>
      <c r="B62" t="s">
        <v>381</v>
      </c>
      <c r="D62" t="s">
        <v>119</v>
      </c>
      <c r="E62" t="s">
        <v>377</v>
      </c>
      <c r="F62" s="38"/>
      <c r="G62" t="s">
        <v>172</v>
      </c>
      <c r="T62">
        <f t="shared" si="48"/>
        <v>0</v>
      </c>
      <c r="U62" t="e">
        <f ca="1">Ф10!P$14</f>
        <v>#NAME?</v>
      </c>
      <c r="V62" t="e">
        <f ca="1">Ф10!AB$14</f>
        <v>#NAME?</v>
      </c>
      <c r="W62" t="e">
        <f ca="1">Ф10!AN$14</f>
        <v>#NAME?</v>
      </c>
      <c r="X62" t="e">
        <f ca="1">Ф10!AZ$14</f>
        <v>#NAME?</v>
      </c>
      <c r="Y62" t="e">
        <f ca="1">Ф10!BL$14</f>
        <v>#NAME?</v>
      </c>
      <c r="Z62" t="e">
        <f ca="1">Ф10!BX$14</f>
        <v>#NAME?</v>
      </c>
      <c r="AA62" t="e">
        <f ca="1">Ф10!CJ$14</f>
        <v>#NAME?</v>
      </c>
      <c r="AB62" t="e">
        <f ca="1">Ф10!CV$14</f>
        <v>#NAME?</v>
      </c>
      <c r="AC62" t="e">
        <f ca="1">Ф10!DH$14</f>
        <v>#NAME?</v>
      </c>
      <c r="AD62" t="e">
        <f ca="1">Ф10!DT$14</f>
        <v>#NAME?</v>
      </c>
      <c r="AE62" t="e">
        <f ca="1">Ф10!EF$14</f>
        <v>#NAME?</v>
      </c>
      <c r="AF62" t="e">
        <f ca="1">Ф10!ER$14</f>
        <v>#NAME?</v>
      </c>
      <c r="AG62" t="e">
        <f t="shared" ca="1" si="49"/>
        <v>#NAME?</v>
      </c>
      <c r="AH62" t="str">
        <f t="shared" si="35"/>
        <v/>
      </c>
      <c r="AI62" t="str">
        <f t="shared" si="36"/>
        <v/>
      </c>
      <c r="AJ62" t="str">
        <f t="shared" si="37"/>
        <v/>
      </c>
      <c r="AK62" t="str">
        <f t="shared" si="38"/>
        <v/>
      </c>
      <c r="AL62" t="str">
        <f t="shared" si="39"/>
        <v/>
      </c>
      <c r="AM62" t="str">
        <f t="shared" si="40"/>
        <v/>
      </c>
      <c r="AN62" t="str">
        <f t="shared" si="41"/>
        <v/>
      </c>
      <c r="AO62" t="str">
        <f t="shared" si="42"/>
        <v/>
      </c>
      <c r="AP62" t="str">
        <f t="shared" si="43"/>
        <v/>
      </c>
      <c r="AQ62" t="str">
        <f t="shared" si="44"/>
        <v/>
      </c>
      <c r="AR62" t="str">
        <f t="shared" si="45"/>
        <v/>
      </c>
      <c r="AS62" t="str">
        <f t="shared" si="46"/>
        <v/>
      </c>
      <c r="AT62" t="e">
        <f t="shared" ca="1" si="47"/>
        <v>#NAME?</v>
      </c>
    </row>
    <row r="63" spans="1:46" hidden="1" x14ac:dyDescent="0.35">
      <c r="A63" t="s">
        <v>263</v>
      </c>
      <c r="B63" t="s">
        <v>382</v>
      </c>
      <c r="D63" t="s">
        <v>119</v>
      </c>
      <c r="E63" t="s">
        <v>377</v>
      </c>
      <c r="F63" s="38"/>
      <c r="G63" t="s">
        <v>172</v>
      </c>
      <c r="T63">
        <f t="shared" si="48"/>
        <v>0</v>
      </c>
      <c r="U63" t="e">
        <f ca="1">Ф10!P$15</f>
        <v>#NAME?</v>
      </c>
      <c r="V63" t="e">
        <f ca="1">Ф10!AB$15</f>
        <v>#NAME?</v>
      </c>
      <c r="W63" t="e">
        <f ca="1">Ф10!AN$15</f>
        <v>#NAME?</v>
      </c>
      <c r="X63" t="e">
        <f ca="1">Ф10!AZ$15</f>
        <v>#NAME?</v>
      </c>
      <c r="Y63" t="e">
        <f ca="1">Ф10!BL$15</f>
        <v>#NAME?</v>
      </c>
      <c r="Z63" t="e">
        <f ca="1">Ф10!BX$15</f>
        <v>#NAME?</v>
      </c>
      <c r="AA63" t="e">
        <f ca="1">Ф10!CJ$15</f>
        <v>#NAME?</v>
      </c>
      <c r="AB63" t="e">
        <f ca="1">Ф10!CV$15</f>
        <v>#NAME?</v>
      </c>
      <c r="AC63" t="e">
        <f ca="1">Ф10!DH$15</f>
        <v>#NAME?</v>
      </c>
      <c r="AD63" t="e">
        <f ca="1">Ф10!DT$15</f>
        <v>#NAME?</v>
      </c>
      <c r="AE63" t="e">
        <f ca="1">Ф10!EF$15</f>
        <v>#NAME?</v>
      </c>
      <c r="AF63" t="e">
        <f ca="1">Ф10!ER$15</f>
        <v>#NAME?</v>
      </c>
      <c r="AG63" t="e">
        <f t="shared" ca="1" si="49"/>
        <v>#NAME?</v>
      </c>
      <c r="AH63" t="str">
        <f t="shared" si="35"/>
        <v/>
      </c>
      <c r="AI63" t="str">
        <f t="shared" si="36"/>
        <v/>
      </c>
      <c r="AJ63" t="str">
        <f t="shared" si="37"/>
        <v/>
      </c>
      <c r="AK63" t="str">
        <f t="shared" si="38"/>
        <v/>
      </c>
      <c r="AL63" t="str">
        <f t="shared" si="39"/>
        <v/>
      </c>
      <c r="AM63" t="str">
        <f t="shared" si="40"/>
        <v/>
      </c>
      <c r="AN63" t="str">
        <f t="shared" si="41"/>
        <v/>
      </c>
      <c r="AO63" t="str">
        <f t="shared" si="42"/>
        <v/>
      </c>
      <c r="AP63" t="str">
        <f t="shared" si="43"/>
        <v/>
      </c>
      <c r="AQ63" t="str">
        <f t="shared" si="44"/>
        <v/>
      </c>
      <c r="AR63" t="str">
        <f t="shared" si="45"/>
        <v/>
      </c>
      <c r="AS63" t="str">
        <f t="shared" si="46"/>
        <v/>
      </c>
      <c r="AT63" t="e">
        <f t="shared" ca="1" si="47"/>
        <v>#NAME?</v>
      </c>
    </row>
    <row r="64" spans="1:46" hidden="1" x14ac:dyDescent="0.35">
      <c r="A64" t="s">
        <v>266</v>
      </c>
      <c r="B64" t="s">
        <v>381</v>
      </c>
      <c r="D64" t="s">
        <v>120</v>
      </c>
      <c r="E64" t="s">
        <v>378</v>
      </c>
      <c r="F64" s="38"/>
      <c r="G64" t="s">
        <v>137</v>
      </c>
      <c r="T64">
        <f>SUM(H64:S64)</f>
        <v>0</v>
      </c>
      <c r="U64" t="e">
        <f ca="1">Ф9!$S$14</f>
        <v>#NAME?</v>
      </c>
      <c r="V64" t="e">
        <f ca="1">Ф9!$AJ$14</f>
        <v>#NAME?</v>
      </c>
      <c r="W64" t="e">
        <f ca="1">Ф9!$BA$14</f>
        <v>#NAME?</v>
      </c>
      <c r="X64" t="e">
        <f ca="1">Ф9!$BR$14</f>
        <v>#NAME?</v>
      </c>
      <c r="Y64" t="e">
        <f ca="1">Ф9!$CI$14</f>
        <v>#NAME?</v>
      </c>
      <c r="Z64" t="e">
        <f ca="1">Ф9!$CZ$14</f>
        <v>#NAME?</v>
      </c>
      <c r="AA64" t="e">
        <f ca="1">Ф9!$DQ$14</f>
        <v>#NAME?</v>
      </c>
      <c r="AB64" t="e">
        <f ca="1">Ф9!$EH$14</f>
        <v>#NAME?</v>
      </c>
      <c r="AC64" t="e">
        <f ca="1">Ф9!$EY$14</f>
        <v>#NAME?</v>
      </c>
      <c r="AD64" t="e">
        <f ca="1">Ф9!$FP$14</f>
        <v>#NAME?</v>
      </c>
      <c r="AE64" t="e">
        <f ca="1">Ф9!$GG$14</f>
        <v>#NAME?</v>
      </c>
      <c r="AF64" t="e">
        <f ca="1">Ф9!$GX$14</f>
        <v>#NAME?</v>
      </c>
      <c r="AG64" t="e">
        <f ca="1">SUM(U64:AF64)</f>
        <v>#NAME?</v>
      </c>
      <c r="AH64" t="str">
        <f t="shared" si="35"/>
        <v/>
      </c>
      <c r="AI64" t="str">
        <f t="shared" si="36"/>
        <v/>
      </c>
      <c r="AJ64" t="str">
        <f t="shared" si="37"/>
        <v/>
      </c>
      <c r="AK64" t="str">
        <f t="shared" si="38"/>
        <v/>
      </c>
      <c r="AL64" t="str">
        <f t="shared" si="39"/>
        <v/>
      </c>
      <c r="AM64" t="str">
        <f t="shared" si="40"/>
        <v/>
      </c>
      <c r="AN64" t="str">
        <f t="shared" si="41"/>
        <v/>
      </c>
      <c r="AO64" t="str">
        <f t="shared" si="42"/>
        <v/>
      </c>
      <c r="AP64" t="str">
        <f t="shared" si="43"/>
        <v/>
      </c>
      <c r="AQ64" t="str">
        <f t="shared" si="44"/>
        <v/>
      </c>
      <c r="AR64" t="str">
        <f t="shared" si="45"/>
        <v/>
      </c>
      <c r="AS64" t="str">
        <f t="shared" si="46"/>
        <v/>
      </c>
      <c r="AT64" t="e">
        <f t="shared" ca="1" si="47"/>
        <v>#NAME?</v>
      </c>
    </row>
    <row r="65" spans="1:46" hidden="1" x14ac:dyDescent="0.35">
      <c r="A65" t="s">
        <v>266</v>
      </c>
      <c r="B65" t="s">
        <v>382</v>
      </c>
      <c r="D65" t="s">
        <v>120</v>
      </c>
      <c r="E65" t="s">
        <v>380</v>
      </c>
      <c r="F65" s="38"/>
      <c r="G65" t="s">
        <v>137</v>
      </c>
      <c r="T65">
        <f>SUM(H65:S65)</f>
        <v>0</v>
      </c>
      <c r="U65" t="e">
        <f ca="1">Ф9!$S$15</f>
        <v>#NAME?</v>
      </c>
      <c r="V65" t="e">
        <f ca="1">Ф9!$AJ$15</f>
        <v>#NAME?</v>
      </c>
      <c r="W65" t="e">
        <f ca="1">Ф9!$BA$15</f>
        <v>#NAME?</v>
      </c>
      <c r="X65" t="e">
        <f ca="1">Ф9!$BR$15</f>
        <v>#NAME?</v>
      </c>
      <c r="Y65" t="e">
        <f ca="1">Ф9!$CI$15</f>
        <v>#NAME?</v>
      </c>
      <c r="Z65" t="e">
        <f ca="1">Ф9!$CZ$15</f>
        <v>#NAME?</v>
      </c>
      <c r="AA65" t="e">
        <f ca="1">Ф9!$DQ$15</f>
        <v>#NAME?</v>
      </c>
      <c r="AB65" t="e">
        <f ca="1">Ф9!$EH$15</f>
        <v>#NAME?</v>
      </c>
      <c r="AC65" t="e">
        <f ca="1">Ф9!$EY$15</f>
        <v>#NAME?</v>
      </c>
      <c r="AD65" t="e">
        <f ca="1">Ф9!$FP$15</f>
        <v>#NAME?</v>
      </c>
      <c r="AE65" t="e">
        <f ca="1">Ф9!$GG$15</f>
        <v>#NAME?</v>
      </c>
      <c r="AF65" t="e">
        <f ca="1">Ф9!$GX$15</f>
        <v>#NAME?</v>
      </c>
      <c r="AG65" t="e">
        <f ca="1">SUM(U65:AF65)</f>
        <v>#NAME?</v>
      </c>
      <c r="AH65" t="str">
        <f t="shared" si="35"/>
        <v/>
      </c>
      <c r="AI65" t="str">
        <f t="shared" si="36"/>
        <v/>
      </c>
      <c r="AJ65" t="str">
        <f t="shared" si="37"/>
        <v/>
      </c>
      <c r="AK65" t="str">
        <f t="shared" si="38"/>
        <v/>
      </c>
      <c r="AL65" t="str">
        <f t="shared" si="39"/>
        <v/>
      </c>
      <c r="AM65" t="str">
        <f t="shared" si="40"/>
        <v/>
      </c>
      <c r="AN65" t="str">
        <f t="shared" si="41"/>
        <v/>
      </c>
      <c r="AO65" t="str">
        <f t="shared" si="42"/>
        <v/>
      </c>
      <c r="AP65" t="str">
        <f t="shared" si="43"/>
        <v/>
      </c>
      <c r="AQ65" t="str">
        <f t="shared" si="44"/>
        <v/>
      </c>
      <c r="AR65" t="str">
        <f t="shared" si="45"/>
        <v/>
      </c>
      <c r="AS65" t="str">
        <f t="shared" si="46"/>
        <v/>
      </c>
      <c r="AT65" t="e">
        <f t="shared" ca="1" si="47"/>
        <v>#NAME?</v>
      </c>
    </row>
    <row r="66" spans="1:46" hidden="1" x14ac:dyDescent="0.35">
      <c r="A66" t="s">
        <v>267</v>
      </c>
      <c r="B66" t="s">
        <v>381</v>
      </c>
      <c r="D66" t="s">
        <v>121</v>
      </c>
      <c r="E66" t="s">
        <v>379</v>
      </c>
      <c r="F66" s="38"/>
      <c r="G66" t="s">
        <v>137</v>
      </c>
      <c r="T66">
        <f>SUM(H66:S66)</f>
        <v>0</v>
      </c>
      <c r="U66" t="e">
        <f ca="1">Ф9!$U$14</f>
        <v>#NAME?</v>
      </c>
      <c r="V66" t="e">
        <f ca="1">Ф9!$AL$14</f>
        <v>#NAME?</v>
      </c>
      <c r="W66" t="e">
        <f ca="1">Ф9!$BC$14</f>
        <v>#NAME?</v>
      </c>
      <c r="X66" t="e">
        <f ca="1">Ф9!$BT$14</f>
        <v>#NAME?</v>
      </c>
      <c r="Y66" t="e">
        <f ca="1">Ф9!$CK$14</f>
        <v>#NAME?</v>
      </c>
      <c r="Z66" t="e">
        <f ca="1">Ф9!$DB$14</f>
        <v>#NAME?</v>
      </c>
      <c r="AA66" t="e">
        <f ca="1">Ф9!$DS$14</f>
        <v>#NAME?</v>
      </c>
      <c r="AB66" t="e">
        <f ca="1">Ф9!$EJ$14</f>
        <v>#NAME?</v>
      </c>
      <c r="AC66" t="e">
        <f ca="1">Ф9!$FA$14</f>
        <v>#NAME?</v>
      </c>
      <c r="AD66" t="e">
        <f ca="1">Ф9!$FR$14</f>
        <v>#NAME?</v>
      </c>
      <c r="AE66" t="e">
        <f ca="1">Ф9!$GI$14</f>
        <v>#NAME?</v>
      </c>
      <c r="AF66" t="e">
        <f ca="1">Ф9!$GZ$14</f>
        <v>#NAME?</v>
      </c>
      <c r="AG66" t="e">
        <f ca="1">SUM(U66:AF66)</f>
        <v>#NAME?</v>
      </c>
      <c r="AH66" t="str">
        <f t="shared" si="35"/>
        <v/>
      </c>
      <c r="AI66" t="str">
        <f t="shared" si="36"/>
        <v/>
      </c>
      <c r="AJ66" t="str">
        <f t="shared" si="37"/>
        <v/>
      </c>
      <c r="AK66" t="str">
        <f t="shared" si="38"/>
        <v/>
      </c>
      <c r="AL66" t="str">
        <f t="shared" si="39"/>
        <v/>
      </c>
      <c r="AM66" t="str">
        <f t="shared" si="40"/>
        <v/>
      </c>
      <c r="AN66" t="str">
        <f t="shared" si="41"/>
        <v/>
      </c>
      <c r="AO66" t="str">
        <f t="shared" si="42"/>
        <v/>
      </c>
      <c r="AP66" t="str">
        <f t="shared" si="43"/>
        <v/>
      </c>
      <c r="AQ66" t="str">
        <f t="shared" si="44"/>
        <v/>
      </c>
      <c r="AR66" t="str">
        <f t="shared" si="45"/>
        <v/>
      </c>
      <c r="AS66" t="str">
        <f t="shared" si="46"/>
        <v/>
      </c>
      <c r="AT66" t="e">
        <f t="shared" ca="1" si="47"/>
        <v>#NAME?</v>
      </c>
    </row>
    <row r="67" spans="1:46" hidden="1" x14ac:dyDescent="0.35">
      <c r="A67" t="s">
        <v>267</v>
      </c>
      <c r="B67" t="s">
        <v>382</v>
      </c>
      <c r="D67" t="s">
        <v>121</v>
      </c>
      <c r="E67" t="s">
        <v>379</v>
      </c>
      <c r="F67" s="38"/>
      <c r="G67" t="s">
        <v>137</v>
      </c>
      <c r="T67">
        <f>SUM(H67:S67)</f>
        <v>0</v>
      </c>
      <c r="U67" t="e">
        <f ca="1">Ф9!$U$15</f>
        <v>#NAME?</v>
      </c>
      <c r="V67" t="e">
        <f ca="1">Ф9!$AL$15</f>
        <v>#NAME?</v>
      </c>
      <c r="W67" t="e">
        <f ca="1">Ф9!$BC$15</f>
        <v>#NAME?</v>
      </c>
      <c r="X67" t="e">
        <f ca="1">Ф9!$BT$15</f>
        <v>#NAME?</v>
      </c>
      <c r="Y67" t="e">
        <f ca="1">Ф9!$CK$15</f>
        <v>#NAME?</v>
      </c>
      <c r="Z67" t="e">
        <f ca="1">Ф9!$DB$15</f>
        <v>#NAME?</v>
      </c>
      <c r="AA67" t="e">
        <f ca="1">Ф9!$DS$15</f>
        <v>#NAME?</v>
      </c>
      <c r="AB67" t="e">
        <f ca="1">Ф9!$EJ$15</f>
        <v>#NAME?</v>
      </c>
      <c r="AC67" t="e">
        <f ca="1">Ф9!$FA$15</f>
        <v>#NAME?</v>
      </c>
      <c r="AD67" t="e">
        <f ca="1">Ф9!$FR$15</f>
        <v>#NAME?</v>
      </c>
      <c r="AE67" t="e">
        <f ca="1">Ф9!$GI$15</f>
        <v>#NAME?</v>
      </c>
      <c r="AF67" t="e">
        <f ca="1">Ф9!$GZ$15</f>
        <v>#NAME?</v>
      </c>
      <c r="AG67" t="e">
        <f ca="1">SUM(U67:AF67)</f>
        <v>#NAME?</v>
      </c>
      <c r="AH67" t="str">
        <f t="shared" si="35"/>
        <v/>
      </c>
      <c r="AI67" t="str">
        <f t="shared" si="36"/>
        <v/>
      </c>
      <c r="AJ67" t="str">
        <f t="shared" si="37"/>
        <v/>
      </c>
      <c r="AK67" t="str">
        <f t="shared" si="38"/>
        <v/>
      </c>
      <c r="AL67" t="str">
        <f t="shared" si="39"/>
        <v/>
      </c>
      <c r="AM67" t="str">
        <f t="shared" si="40"/>
        <v/>
      </c>
      <c r="AN67" t="str">
        <f t="shared" si="41"/>
        <v/>
      </c>
      <c r="AO67" t="str">
        <f t="shared" si="42"/>
        <v/>
      </c>
      <c r="AP67" t="str">
        <f t="shared" si="43"/>
        <v/>
      </c>
      <c r="AQ67" t="str">
        <f t="shared" si="44"/>
        <v/>
      </c>
      <c r="AR67" t="str">
        <f t="shared" si="45"/>
        <v/>
      </c>
      <c r="AS67" t="str">
        <f t="shared" si="46"/>
        <v/>
      </c>
      <c r="AT67" t="e">
        <f t="shared" ca="1" si="47"/>
        <v>#NAME?</v>
      </c>
    </row>
    <row r="68" spans="1:46" hidden="1" x14ac:dyDescent="0.35">
      <c r="A68" t="s">
        <v>264</v>
      </c>
      <c r="B68" t="s">
        <v>381</v>
      </c>
      <c r="D68" t="s">
        <v>122</v>
      </c>
      <c r="E68" t="s">
        <v>306</v>
      </c>
      <c r="F68" s="38"/>
      <c r="G68" t="s">
        <v>307</v>
      </c>
      <c r="T68">
        <f>SUM(H68:S68)/12</f>
        <v>0</v>
      </c>
      <c r="U68" t="e">
        <f ca="1">Ф10!$Q$14</f>
        <v>#NAME?</v>
      </c>
      <c r="V68" t="e">
        <f ca="1">Ф10!$AC$14</f>
        <v>#NAME?</v>
      </c>
      <c r="W68" t="e">
        <f ca="1">Ф10!$AO$14</f>
        <v>#NAME?</v>
      </c>
      <c r="X68" t="e">
        <f ca="1">Ф10!$BA$14</f>
        <v>#NAME?</v>
      </c>
      <c r="Y68" t="e">
        <f ca="1">Ф10!$BM$14</f>
        <v>#NAME?</v>
      </c>
      <c r="Z68" t="e">
        <f ca="1">Ф10!$BY$14</f>
        <v>#NAME?</v>
      </c>
      <c r="AA68" t="e">
        <f ca="1">Ф10!$CK$14</f>
        <v>#NAME?</v>
      </c>
      <c r="AB68" t="e">
        <f ca="1">Ф10!$CW$14</f>
        <v>#NAME?</v>
      </c>
      <c r="AC68" t="e">
        <f ca="1">Ф10!$DI$14</f>
        <v>#NAME?</v>
      </c>
      <c r="AD68" t="e">
        <f ca="1">Ф10!$DU$14</f>
        <v>#NAME?</v>
      </c>
      <c r="AE68" t="e">
        <f ca="1">Ф10!$EG$14</f>
        <v>#NAME?</v>
      </c>
      <c r="AF68" t="e">
        <f ca="1">Ф10!$ES$14</f>
        <v>#NAME?</v>
      </c>
      <c r="AG68" t="e">
        <f ca="1">SUM(U68:AF68)/12</f>
        <v>#NAME?</v>
      </c>
      <c r="AH68" t="str">
        <f t="shared" si="35"/>
        <v/>
      </c>
      <c r="AI68" t="str">
        <f t="shared" si="36"/>
        <v/>
      </c>
      <c r="AJ68" t="str">
        <f t="shared" si="37"/>
        <v/>
      </c>
      <c r="AK68" t="str">
        <f t="shared" si="38"/>
        <v/>
      </c>
      <c r="AL68" t="str">
        <f t="shared" si="39"/>
        <v/>
      </c>
      <c r="AM68" t="str">
        <f t="shared" si="40"/>
        <v/>
      </c>
      <c r="AN68" t="str">
        <f t="shared" si="41"/>
        <v/>
      </c>
      <c r="AO68" t="str">
        <f t="shared" si="42"/>
        <v/>
      </c>
      <c r="AP68" t="str">
        <f t="shared" si="43"/>
        <v/>
      </c>
      <c r="AQ68" t="str">
        <f t="shared" si="44"/>
        <v/>
      </c>
      <c r="AR68" t="str">
        <f t="shared" si="45"/>
        <v/>
      </c>
      <c r="AS68" t="str">
        <f t="shared" si="46"/>
        <v/>
      </c>
      <c r="AT68" t="e">
        <f t="shared" ca="1" si="47"/>
        <v>#NAME?</v>
      </c>
    </row>
    <row r="69" spans="1:46" hidden="1" x14ac:dyDescent="0.35">
      <c r="A69" t="s">
        <v>264</v>
      </c>
      <c r="B69" t="s">
        <v>382</v>
      </c>
      <c r="D69" t="s">
        <v>122</v>
      </c>
      <c r="E69" t="s">
        <v>306</v>
      </c>
      <c r="F69" s="38"/>
      <c r="G69" t="s">
        <v>307</v>
      </c>
      <c r="T69">
        <f>SUM(H69:S69)/12</f>
        <v>0</v>
      </c>
      <c r="U69" t="e">
        <f ca="1">Ф10!$Q$15</f>
        <v>#NAME?</v>
      </c>
      <c r="V69" t="e">
        <f ca="1">Ф10!$AC$15</f>
        <v>#NAME?</v>
      </c>
      <c r="W69" t="e">
        <f ca="1">Ф10!$AO$15</f>
        <v>#NAME?</v>
      </c>
      <c r="X69" t="e">
        <f ca="1">Ф10!$BA$15</f>
        <v>#NAME?</v>
      </c>
      <c r="Y69" t="e">
        <f ca="1">Ф10!$BM$15</f>
        <v>#NAME?</v>
      </c>
      <c r="Z69" t="e">
        <f ca="1">Ф10!$BY$15</f>
        <v>#NAME?</v>
      </c>
      <c r="AA69" t="e">
        <f ca="1">Ф10!$CK$15</f>
        <v>#NAME?</v>
      </c>
      <c r="AB69" t="e">
        <f ca="1">Ф10!$CW$15</f>
        <v>#NAME?</v>
      </c>
      <c r="AC69" t="e">
        <f ca="1">Ф10!$DI$15</f>
        <v>#NAME?</v>
      </c>
      <c r="AD69" t="e">
        <f ca="1">Ф10!$DU$15</f>
        <v>#NAME?</v>
      </c>
      <c r="AE69" t="e">
        <f ca="1">Ф10!$EG$15</f>
        <v>#NAME?</v>
      </c>
      <c r="AF69" t="e">
        <f ca="1">Ф10!$ES$15</f>
        <v>#NAME?</v>
      </c>
      <c r="AG69" t="e">
        <f ca="1">SUM(U69:AF69)/12</f>
        <v>#NAME?</v>
      </c>
      <c r="AH69" t="str">
        <f t="shared" si="35"/>
        <v/>
      </c>
      <c r="AI69" t="str">
        <f t="shared" si="36"/>
        <v/>
      </c>
      <c r="AJ69" t="str">
        <f t="shared" si="37"/>
        <v/>
      </c>
      <c r="AK69" t="str">
        <f t="shared" si="38"/>
        <v/>
      </c>
      <c r="AL69" t="str">
        <f t="shared" si="39"/>
        <v/>
      </c>
      <c r="AM69" t="str">
        <f t="shared" si="40"/>
        <v/>
      </c>
      <c r="AN69" t="str">
        <f t="shared" si="41"/>
        <v/>
      </c>
      <c r="AO69" t="str">
        <f t="shared" si="42"/>
        <v/>
      </c>
      <c r="AP69" t="str">
        <f t="shared" si="43"/>
        <v/>
      </c>
      <c r="AQ69" t="str">
        <f t="shared" si="44"/>
        <v/>
      </c>
      <c r="AR69" t="str">
        <f t="shared" si="45"/>
        <v/>
      </c>
      <c r="AS69" t="str">
        <f t="shared" si="46"/>
        <v/>
      </c>
      <c r="AT69" t="e">
        <f t="shared" ca="1" si="47"/>
        <v>#NAME?</v>
      </c>
    </row>
  </sheetData>
  <sheetProtection password="E537" sheet="1" objects="1" scenarios="1" formatColumns="0" formatRows="0" autoFilter="0"/>
  <mergeCells count="12">
    <mergeCell ref="U10:AG10"/>
    <mergeCell ref="AH10:AT10"/>
    <mergeCell ref="AU10:AU11"/>
    <mergeCell ref="F33:F50"/>
    <mergeCell ref="F52:F69"/>
    <mergeCell ref="F14:F31"/>
    <mergeCell ref="D8:H8"/>
    <mergeCell ref="D10:D11"/>
    <mergeCell ref="E10:E11"/>
    <mergeCell ref="F10:F11"/>
    <mergeCell ref="G10:G11"/>
    <mergeCell ref="H10:T10"/>
  </mergeCells>
  <dataValidations count="2">
    <dataValidation type="decimal" allowBlank="1" showInputMessage="1" showErrorMessage="1" sqref="U26:AF29 H33:S50 H52:S69 U33:AF42 H14:S23 U14:AF23 U45:AF48 U52:AF61 U64:AF67">
      <formula1>-10000000000000</formula1>
      <formula2>10000000000000</formula2>
    </dataValidation>
    <dataValidation type="decimal" allowBlank="1" showInputMessage="1" showErrorMessage="1" sqref="AH51:AU51 AH32:AU32 H24:S32 U49:AF51 U30:AF32 H13:AU13 T14:T69 H51:S51 U24:AF25 AG14:AG69 U43:AF44 U68:AF69 U62:AF63">
      <formula1>0</formula1>
      <formula2>1000000000000000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indexed="31"/>
    <pageSetUpPr fitToPage="1"/>
  </sheetPr>
  <dimension ref="A1:D18"/>
  <sheetViews>
    <sheetView showGridLines="0" topLeftCell="C6" zoomScaleNormal="100" workbookViewId="0"/>
  </sheetViews>
  <sheetFormatPr defaultColWidth="9.1796875" defaultRowHeight="14.5" x14ac:dyDescent="0.35"/>
  <cols>
    <col min="1" max="2" width="9.1796875" hidden="1" customWidth="1"/>
    <col min="3" max="3" width="3.7265625" customWidth="1"/>
    <col min="4" max="4" width="94.81640625" customWidth="1"/>
    <col min="7" max="45" width="9.1796875" customWidth="1"/>
  </cols>
  <sheetData>
    <row r="1" spans="4:4" hidden="1" x14ac:dyDescent="0.35"/>
    <row r="2" spans="4:4" hidden="1" x14ac:dyDescent="0.35"/>
    <row r="3" spans="4:4" hidden="1" x14ac:dyDescent="0.35"/>
    <row r="4" spans="4:4" hidden="1" x14ac:dyDescent="0.35"/>
    <row r="5" spans="4:4" hidden="1" x14ac:dyDescent="0.35"/>
    <row r="7" spans="4:4" ht="20.149999999999999" customHeight="1" x14ac:dyDescent="0.35">
      <c r="D7" t="s">
        <v>99</v>
      </c>
    </row>
    <row r="9" spans="4:4" ht="20.149999999999999" customHeight="1" x14ac:dyDescent="0.35"/>
    <row r="10" spans="4:4" ht="20.149999999999999" customHeight="1" x14ac:dyDescent="0.35"/>
    <row r="11" spans="4:4" ht="20.149999999999999" customHeight="1" x14ac:dyDescent="0.35"/>
    <row r="12" spans="4:4" ht="20.149999999999999" customHeight="1" x14ac:dyDescent="0.35"/>
    <row r="13" spans="4:4" ht="20.149999999999999" customHeight="1" x14ac:dyDescent="0.35"/>
    <row r="14" spans="4:4" ht="20.149999999999999" customHeight="1" x14ac:dyDescent="0.35"/>
    <row r="15" spans="4:4" ht="20.149999999999999" customHeight="1" x14ac:dyDescent="0.35"/>
    <row r="16" spans="4:4" ht="20.149999999999999" customHeight="1" x14ac:dyDescent="0.35"/>
    <row r="17" ht="20.149999999999999" customHeight="1" x14ac:dyDescent="0.35"/>
    <row r="18" ht="20.149999999999999" customHeight="1" x14ac:dyDescent="0.35"/>
  </sheetData>
  <sheetProtection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tabSelected="1" zoomScaleNormal="100" workbookViewId="0"/>
  </sheetViews>
  <sheetFormatPr defaultColWidth="9.1796875" defaultRowHeight="14.5" x14ac:dyDescent="0.35"/>
  <cols>
    <col min="1" max="1" width="4.7265625" customWidth="1"/>
    <col min="2" max="3" width="27.26953125" customWidth="1"/>
    <col min="4" max="4" width="103.26953125" customWidth="1"/>
    <col min="5" max="5" width="17.7265625" customWidth="1"/>
  </cols>
  <sheetData>
    <row r="2" spans="2:5" ht="20.149999999999999" customHeight="1" x14ac:dyDescent="0.35">
      <c r="B2" s="38" t="s">
        <v>100</v>
      </c>
      <c r="C2" s="38"/>
      <c r="D2" s="38"/>
      <c r="E2" s="38"/>
    </row>
    <row r="4" spans="2:5" ht="21.75" customHeight="1" x14ac:dyDescent="0.35">
      <c r="B4" s="22" t="s">
        <v>332</v>
      </c>
      <c r="C4" s="22" t="s">
        <v>331</v>
      </c>
      <c r="D4" s="22" t="s">
        <v>7</v>
      </c>
      <c r="E4" s="22" t="s">
        <v>147</v>
      </c>
    </row>
    <row r="5" spans="2:5" x14ac:dyDescent="0.35">
      <c r="B5" s="23" t="s">
        <v>441</v>
      </c>
      <c r="C5" s="24"/>
      <c r="D5" s="25" t="s">
        <v>442</v>
      </c>
      <c r="E5" s="26" t="s">
        <v>443</v>
      </c>
    </row>
  </sheetData>
  <sheetProtection password="E537" sheet="1" objects="1" scenarios="1" formatColumns="0" formatRows="0" autoFilter="0"/>
  <autoFilter ref="B4:E4"/>
  <mergeCells count="1">
    <mergeCell ref="B2:E2"/>
  </mergeCells>
  <phoneticPr fontId="0" type="noConversion"/>
  <hyperlinks>
    <hyperlink ref="B5" location="'Титульный'!F16" tooltip="Титульный!F16" display="Титульный!F16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7"/>
  <sheetViews>
    <sheetView showGridLines="0" showRowColHeaders="0" zoomScaleNormal="100" workbookViewId="0"/>
  </sheetViews>
  <sheetFormatPr defaultColWidth="9.1796875" defaultRowHeight="14.5" x14ac:dyDescent="0.35"/>
  <cols>
    <col min="1" max="1" width="36.26953125" customWidth="1"/>
    <col min="2" max="2" width="21.1796875" bestFit="1" customWidth="1"/>
  </cols>
  <sheetData>
    <row r="1" spans="1:2" x14ac:dyDescent="0.35">
      <c r="A1" t="s">
        <v>101</v>
      </c>
      <c r="B1" t="s">
        <v>102</v>
      </c>
    </row>
    <row r="2" spans="1:2" x14ac:dyDescent="0.35">
      <c r="A2" t="s">
        <v>103</v>
      </c>
      <c r="B2" t="s">
        <v>106</v>
      </c>
    </row>
    <row r="3" spans="1:2" x14ac:dyDescent="0.35">
      <c r="A3" t="s">
        <v>151</v>
      </c>
      <c r="B3" t="s">
        <v>104</v>
      </c>
    </row>
    <row r="4" spans="1:2" x14ac:dyDescent="0.35">
      <c r="A4" t="s">
        <v>105</v>
      </c>
      <c r="B4" t="s">
        <v>301</v>
      </c>
    </row>
    <row r="5" spans="1:2" x14ac:dyDescent="0.35">
      <c r="A5" t="s">
        <v>298</v>
      </c>
      <c r="B5" t="s">
        <v>343</v>
      </c>
    </row>
    <row r="6" spans="1:2" x14ac:dyDescent="0.35">
      <c r="A6" t="s">
        <v>169</v>
      </c>
      <c r="B6" t="s">
        <v>152</v>
      </c>
    </row>
    <row r="7" spans="1:2" x14ac:dyDescent="0.35">
      <c r="A7" t="s">
        <v>239</v>
      </c>
      <c r="B7" t="s">
        <v>109</v>
      </c>
    </row>
    <row r="8" spans="1:2" x14ac:dyDescent="0.35">
      <c r="A8" t="s">
        <v>240</v>
      </c>
      <c r="B8" t="s">
        <v>344</v>
      </c>
    </row>
    <row r="9" spans="1:2" x14ac:dyDescent="0.35">
      <c r="A9" t="s">
        <v>241</v>
      </c>
      <c r="B9" t="s">
        <v>345</v>
      </c>
    </row>
    <row r="10" spans="1:2" x14ac:dyDescent="0.35">
      <c r="A10" t="s">
        <v>242</v>
      </c>
      <c r="B10" t="s">
        <v>326</v>
      </c>
    </row>
    <row r="11" spans="1:2" x14ac:dyDescent="0.35">
      <c r="A11" t="s">
        <v>243</v>
      </c>
      <c r="B11" t="s">
        <v>153</v>
      </c>
    </row>
    <row r="12" spans="1:2" x14ac:dyDescent="0.35">
      <c r="A12" t="s">
        <v>244</v>
      </c>
      <c r="B12" t="s">
        <v>327</v>
      </c>
    </row>
    <row r="13" spans="1:2" x14ac:dyDescent="0.35">
      <c r="A13" t="s">
        <v>245</v>
      </c>
      <c r="B13" t="s">
        <v>148</v>
      </c>
    </row>
    <row r="14" spans="1:2" x14ac:dyDescent="0.35">
      <c r="A14" t="s">
        <v>246</v>
      </c>
      <c r="B14" t="s">
        <v>110</v>
      </c>
    </row>
    <row r="15" spans="1:2" x14ac:dyDescent="0.35">
      <c r="A15" t="s">
        <v>247</v>
      </c>
      <c r="B15" t="s">
        <v>108</v>
      </c>
    </row>
    <row r="16" spans="1:2" x14ac:dyDescent="0.35">
      <c r="A16" t="s">
        <v>248</v>
      </c>
      <c r="B16" t="s">
        <v>155</v>
      </c>
    </row>
    <row r="17" spans="1:2" x14ac:dyDescent="0.35">
      <c r="A17" t="s">
        <v>249</v>
      </c>
      <c r="B17" t="s">
        <v>149</v>
      </c>
    </row>
    <row r="18" spans="1:2" x14ac:dyDescent="0.35">
      <c r="A18" t="s">
        <v>4</v>
      </c>
      <c r="B18" t="s">
        <v>397</v>
      </c>
    </row>
    <row r="19" spans="1:2" x14ac:dyDescent="0.35">
      <c r="A19" t="s">
        <v>250</v>
      </c>
      <c r="B19" t="s">
        <v>154</v>
      </c>
    </row>
    <row r="20" spans="1:2" x14ac:dyDescent="0.35">
      <c r="A20" t="s">
        <v>251</v>
      </c>
      <c r="B20" t="s">
        <v>354</v>
      </c>
    </row>
    <row r="21" spans="1:2" x14ac:dyDescent="0.35">
      <c r="A21" t="s">
        <v>252</v>
      </c>
    </row>
    <row r="22" spans="1:2" x14ac:dyDescent="0.35">
      <c r="A22" t="s">
        <v>6</v>
      </c>
    </row>
    <row r="23" spans="1:2" x14ac:dyDescent="0.35">
      <c r="A23" t="s">
        <v>299</v>
      </c>
    </row>
    <row r="24" spans="1:2" x14ac:dyDescent="0.35">
      <c r="A24" t="s">
        <v>300</v>
      </c>
    </row>
    <row r="25" spans="1:2" x14ac:dyDescent="0.35">
      <c r="A25" t="s">
        <v>396</v>
      </c>
    </row>
    <row r="26" spans="1:2" x14ac:dyDescent="0.35">
      <c r="A26" t="s">
        <v>99</v>
      </c>
    </row>
    <row r="27" spans="1:2" x14ac:dyDescent="0.35">
      <c r="A27" t="s">
        <v>107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B87"/>
  <sheetViews>
    <sheetView showGridLines="0" zoomScaleNormal="100" workbookViewId="0"/>
  </sheetViews>
  <sheetFormatPr defaultColWidth="9.1796875" defaultRowHeight="14.5" x14ac:dyDescent="0.35"/>
  <cols>
    <col min="1" max="1" width="32.54296875" bestFit="1" customWidth="1"/>
    <col min="2" max="2" width="45.1796875" customWidth="1"/>
  </cols>
  <sheetData>
    <row r="1" spans="1:2" x14ac:dyDescent="0.35">
      <c r="A1" t="s">
        <v>113</v>
      </c>
      <c r="B1" t="s">
        <v>161</v>
      </c>
    </row>
    <row r="2" spans="1:2" x14ac:dyDescent="0.35">
      <c r="A2" t="s">
        <v>18</v>
      </c>
      <c r="B2" t="s">
        <v>162</v>
      </c>
    </row>
    <row r="3" spans="1:2" x14ac:dyDescent="0.35">
      <c r="A3" t="s">
        <v>19</v>
      </c>
      <c r="B3" t="s">
        <v>163</v>
      </c>
    </row>
    <row r="4" spans="1:2" x14ac:dyDescent="0.35">
      <c r="A4" t="s">
        <v>20</v>
      </c>
      <c r="B4" t="s">
        <v>328</v>
      </c>
    </row>
    <row r="5" spans="1:2" x14ac:dyDescent="0.35">
      <c r="A5" t="s">
        <v>21</v>
      </c>
      <c r="B5" t="s">
        <v>164</v>
      </c>
    </row>
    <row r="6" spans="1:2" x14ac:dyDescent="0.35">
      <c r="A6" t="s">
        <v>22</v>
      </c>
      <c r="B6" t="s">
        <v>165</v>
      </c>
    </row>
    <row r="7" spans="1:2" x14ac:dyDescent="0.35">
      <c r="A7" t="s">
        <v>23</v>
      </c>
    </row>
    <row r="8" spans="1:2" x14ac:dyDescent="0.35">
      <c r="A8" t="s">
        <v>24</v>
      </c>
    </row>
    <row r="9" spans="1:2" x14ac:dyDescent="0.35">
      <c r="A9" t="s">
        <v>25</v>
      </c>
    </row>
    <row r="10" spans="1:2" x14ac:dyDescent="0.35">
      <c r="A10" t="s">
        <v>26</v>
      </c>
    </row>
    <row r="11" spans="1:2" x14ac:dyDescent="0.35">
      <c r="A11" t="s">
        <v>27</v>
      </c>
    </row>
    <row r="12" spans="1:2" x14ac:dyDescent="0.35">
      <c r="A12" t="s">
        <v>111</v>
      </c>
    </row>
    <row r="13" spans="1:2" x14ac:dyDescent="0.35">
      <c r="A13" t="s">
        <v>28</v>
      </c>
    </row>
    <row r="14" spans="1:2" x14ac:dyDescent="0.35">
      <c r="A14" t="s">
        <v>112</v>
      </c>
    </row>
    <row r="15" spans="1:2" x14ac:dyDescent="0.35">
      <c r="A15" t="s">
        <v>329</v>
      </c>
    </row>
    <row r="16" spans="1:2" x14ac:dyDescent="0.35">
      <c r="A16" t="s">
        <v>29</v>
      </c>
    </row>
    <row r="17" spans="1:1" x14ac:dyDescent="0.35">
      <c r="A17" t="s">
        <v>30</v>
      </c>
    </row>
    <row r="18" spans="1:1" x14ac:dyDescent="0.35">
      <c r="A18" t="s">
        <v>31</v>
      </c>
    </row>
    <row r="19" spans="1:1" x14ac:dyDescent="0.35">
      <c r="A19" t="s">
        <v>32</v>
      </c>
    </row>
    <row r="20" spans="1:1" x14ac:dyDescent="0.35">
      <c r="A20" t="s">
        <v>33</v>
      </c>
    </row>
    <row r="21" spans="1:1" x14ac:dyDescent="0.35">
      <c r="A21" t="s">
        <v>34</v>
      </c>
    </row>
    <row r="22" spans="1:1" x14ac:dyDescent="0.35">
      <c r="A22" t="s">
        <v>35</v>
      </c>
    </row>
    <row r="23" spans="1:1" x14ac:dyDescent="0.35">
      <c r="A23" t="s">
        <v>36</v>
      </c>
    </row>
    <row r="24" spans="1:1" x14ac:dyDescent="0.35">
      <c r="A24" t="s">
        <v>37</v>
      </c>
    </row>
    <row r="25" spans="1:1" x14ac:dyDescent="0.35">
      <c r="A25" t="s">
        <v>38</v>
      </c>
    </row>
    <row r="26" spans="1:1" x14ac:dyDescent="0.35">
      <c r="A26" t="s">
        <v>39</v>
      </c>
    </row>
    <row r="27" spans="1:1" x14ac:dyDescent="0.35">
      <c r="A27" t="s">
        <v>40</v>
      </c>
    </row>
    <row r="28" spans="1:1" x14ac:dyDescent="0.35">
      <c r="A28" t="s">
        <v>41</v>
      </c>
    </row>
    <row r="29" spans="1:1" x14ac:dyDescent="0.35">
      <c r="A29" t="s">
        <v>42</v>
      </c>
    </row>
    <row r="30" spans="1:1" x14ac:dyDescent="0.35">
      <c r="A30" t="s">
        <v>43</v>
      </c>
    </row>
    <row r="31" spans="1:1" x14ac:dyDescent="0.35">
      <c r="A31" t="s">
        <v>44</v>
      </c>
    </row>
    <row r="32" spans="1:1" x14ac:dyDescent="0.35">
      <c r="A32" t="s">
        <v>45</v>
      </c>
    </row>
    <row r="33" spans="1:1" x14ac:dyDescent="0.35">
      <c r="A33" t="s">
        <v>46</v>
      </c>
    </row>
    <row r="34" spans="1:1" x14ac:dyDescent="0.35">
      <c r="A34" t="s">
        <v>47</v>
      </c>
    </row>
    <row r="35" spans="1:1" x14ac:dyDescent="0.35">
      <c r="A35" t="s">
        <v>48</v>
      </c>
    </row>
    <row r="36" spans="1:1" x14ac:dyDescent="0.35">
      <c r="A36" t="s">
        <v>12</v>
      </c>
    </row>
    <row r="37" spans="1:1" x14ac:dyDescent="0.35">
      <c r="A37" t="s">
        <v>13</v>
      </c>
    </row>
    <row r="38" spans="1:1" x14ac:dyDescent="0.35">
      <c r="A38" t="s">
        <v>14</v>
      </c>
    </row>
    <row r="39" spans="1:1" x14ac:dyDescent="0.35">
      <c r="A39" t="s">
        <v>15</v>
      </c>
    </row>
    <row r="40" spans="1:1" x14ac:dyDescent="0.35">
      <c r="A40" t="s">
        <v>16</v>
      </c>
    </row>
    <row r="41" spans="1:1" x14ac:dyDescent="0.35">
      <c r="A41" t="s">
        <v>17</v>
      </c>
    </row>
    <row r="42" spans="1:1" x14ac:dyDescent="0.35">
      <c r="A42" t="s">
        <v>49</v>
      </c>
    </row>
    <row r="43" spans="1:1" x14ac:dyDescent="0.35">
      <c r="A43" t="s">
        <v>50</v>
      </c>
    </row>
    <row r="44" spans="1:1" x14ac:dyDescent="0.35">
      <c r="A44" t="s">
        <v>51</v>
      </c>
    </row>
    <row r="45" spans="1:1" x14ac:dyDescent="0.35">
      <c r="A45" t="s">
        <v>52</v>
      </c>
    </row>
    <row r="46" spans="1:1" x14ac:dyDescent="0.35">
      <c r="A46" t="s">
        <v>53</v>
      </c>
    </row>
    <row r="47" spans="1:1" x14ac:dyDescent="0.35">
      <c r="A47" t="s">
        <v>74</v>
      </c>
    </row>
    <row r="48" spans="1:1" x14ac:dyDescent="0.35">
      <c r="A48" t="s">
        <v>75</v>
      </c>
    </row>
    <row r="49" spans="1:1" x14ac:dyDescent="0.35">
      <c r="A49" t="s">
        <v>76</v>
      </c>
    </row>
    <row r="50" spans="1:1" x14ac:dyDescent="0.35">
      <c r="A50" t="s">
        <v>54</v>
      </c>
    </row>
    <row r="51" spans="1:1" x14ac:dyDescent="0.35">
      <c r="A51" t="s">
        <v>55</v>
      </c>
    </row>
    <row r="52" spans="1:1" x14ac:dyDescent="0.35">
      <c r="A52" t="s">
        <v>56</v>
      </c>
    </row>
    <row r="53" spans="1:1" x14ac:dyDescent="0.35">
      <c r="A53" t="s">
        <v>57</v>
      </c>
    </row>
    <row r="54" spans="1:1" x14ac:dyDescent="0.35">
      <c r="A54" t="s">
        <v>58</v>
      </c>
    </row>
    <row r="55" spans="1:1" x14ac:dyDescent="0.35">
      <c r="A55" t="s">
        <v>59</v>
      </c>
    </row>
    <row r="56" spans="1:1" x14ac:dyDescent="0.35">
      <c r="A56" t="s">
        <v>60</v>
      </c>
    </row>
    <row r="57" spans="1:1" x14ac:dyDescent="0.35">
      <c r="A57" t="s">
        <v>330</v>
      </c>
    </row>
    <row r="58" spans="1:1" x14ac:dyDescent="0.35">
      <c r="A58" t="s">
        <v>61</v>
      </c>
    </row>
    <row r="59" spans="1:1" x14ac:dyDescent="0.35">
      <c r="A59" t="s">
        <v>62</v>
      </c>
    </row>
    <row r="60" spans="1:1" x14ac:dyDescent="0.35">
      <c r="A60" t="s">
        <v>63</v>
      </c>
    </row>
    <row r="61" spans="1:1" x14ac:dyDescent="0.35">
      <c r="A61" t="s">
        <v>64</v>
      </c>
    </row>
    <row r="62" spans="1:1" x14ac:dyDescent="0.35">
      <c r="A62" t="s">
        <v>5</v>
      </c>
    </row>
    <row r="63" spans="1:1" x14ac:dyDescent="0.35">
      <c r="A63" t="s">
        <v>65</v>
      </c>
    </row>
    <row r="64" spans="1:1" x14ac:dyDescent="0.35">
      <c r="A64" t="s">
        <v>66</v>
      </c>
    </row>
    <row r="65" spans="1:1" x14ac:dyDescent="0.35">
      <c r="A65" t="s">
        <v>67</v>
      </c>
    </row>
    <row r="66" spans="1:1" x14ac:dyDescent="0.35">
      <c r="A66" t="s">
        <v>68</v>
      </c>
    </row>
    <row r="67" spans="1:1" x14ac:dyDescent="0.35">
      <c r="A67" t="s">
        <v>69</v>
      </c>
    </row>
    <row r="68" spans="1:1" x14ac:dyDescent="0.35">
      <c r="A68" t="s">
        <v>70</v>
      </c>
    </row>
    <row r="69" spans="1:1" x14ac:dyDescent="0.35">
      <c r="A69" t="s">
        <v>71</v>
      </c>
    </row>
    <row r="70" spans="1:1" x14ac:dyDescent="0.35">
      <c r="A70" t="s">
        <v>72</v>
      </c>
    </row>
    <row r="71" spans="1:1" x14ac:dyDescent="0.35">
      <c r="A71" t="s">
        <v>73</v>
      </c>
    </row>
    <row r="72" spans="1:1" x14ac:dyDescent="0.35">
      <c r="A72" t="s">
        <v>77</v>
      </c>
    </row>
    <row r="73" spans="1:1" x14ac:dyDescent="0.35">
      <c r="A73" t="s">
        <v>78</v>
      </c>
    </row>
    <row r="74" spans="1:1" x14ac:dyDescent="0.35">
      <c r="A74" t="s">
        <v>79</v>
      </c>
    </row>
    <row r="75" spans="1:1" x14ac:dyDescent="0.35">
      <c r="A75" t="s">
        <v>80</v>
      </c>
    </row>
    <row r="76" spans="1:1" x14ac:dyDescent="0.35">
      <c r="A76" t="s">
        <v>81</v>
      </c>
    </row>
    <row r="77" spans="1:1" x14ac:dyDescent="0.35">
      <c r="A77" t="s">
        <v>82</v>
      </c>
    </row>
    <row r="78" spans="1:1" x14ac:dyDescent="0.35">
      <c r="A78" t="s">
        <v>83</v>
      </c>
    </row>
    <row r="79" spans="1:1" x14ac:dyDescent="0.35">
      <c r="A79" t="s">
        <v>11</v>
      </c>
    </row>
    <row r="80" spans="1:1" x14ac:dyDescent="0.35">
      <c r="A80" t="s">
        <v>84</v>
      </c>
    </row>
    <row r="81" spans="1:1" x14ac:dyDescent="0.35">
      <c r="A81" t="s">
        <v>85</v>
      </c>
    </row>
    <row r="82" spans="1:1" x14ac:dyDescent="0.35">
      <c r="A82" t="s">
        <v>86</v>
      </c>
    </row>
    <row r="83" spans="1:1" x14ac:dyDescent="0.35">
      <c r="A83" t="s">
        <v>87</v>
      </c>
    </row>
    <row r="84" spans="1:1" x14ac:dyDescent="0.35">
      <c r="A84" t="s">
        <v>88</v>
      </c>
    </row>
    <row r="85" spans="1:1" x14ac:dyDescent="0.35">
      <c r="A85" t="s">
        <v>89</v>
      </c>
    </row>
    <row r="86" spans="1:1" x14ac:dyDescent="0.35">
      <c r="A86" t="s">
        <v>90</v>
      </c>
    </row>
    <row r="87" spans="1:1" x14ac:dyDescent="0.35">
      <c r="A87" t="s">
        <v>91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">
    <tabColor indexed="47"/>
  </sheetPr>
  <dimension ref="A1:AT11"/>
  <sheetViews>
    <sheetView showGridLines="0" zoomScaleNormal="100" workbookViewId="0"/>
  </sheetViews>
  <sheetFormatPr defaultRowHeight="14.5" x14ac:dyDescent="0.35"/>
  <cols>
    <col min="5" max="5" width="50.81640625" customWidth="1"/>
  </cols>
  <sheetData>
    <row r="1" spans="1:46" x14ac:dyDescent="0.35">
      <c r="A1" t="s">
        <v>297</v>
      </c>
    </row>
    <row r="5" spans="1:46" x14ac:dyDescent="0.35">
      <c r="A5" t="s">
        <v>373</v>
      </c>
    </row>
    <row r="7" spans="1:46" x14ac:dyDescent="0.35">
      <c r="F7" s="38"/>
    </row>
    <row r="8" spans="1:46" x14ac:dyDescent="0.35">
      <c r="D8" t="s">
        <v>367</v>
      </c>
      <c r="E8" t="s">
        <v>362</v>
      </c>
      <c r="F8" s="38"/>
      <c r="G8" t="s">
        <v>134</v>
      </c>
      <c r="T8">
        <f>SUM(H8:S8)</f>
        <v>0</v>
      </c>
      <c r="AG8">
        <f>SUM(U8:AF8)</f>
        <v>0</v>
      </c>
      <c r="AH8" t="str">
        <f t="shared" ref="AH8:AT11" si="0">IF(H8="","",U8-H8)</f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  <c r="AO8" t="str">
        <f t="shared" si="0"/>
        <v/>
      </c>
      <c r="AP8" t="str">
        <f t="shared" si="0"/>
        <v/>
      </c>
      <c r="AQ8" t="str">
        <f t="shared" si="0"/>
        <v/>
      </c>
      <c r="AR8" t="str">
        <f t="shared" si="0"/>
        <v/>
      </c>
      <c r="AS8" t="str">
        <f t="shared" si="0"/>
        <v/>
      </c>
      <c r="AT8">
        <f t="shared" si="0"/>
        <v>0</v>
      </c>
    </row>
    <row r="9" spans="1:46" x14ac:dyDescent="0.35">
      <c r="D9" t="s">
        <v>368</v>
      </c>
      <c r="E9" t="s">
        <v>369</v>
      </c>
      <c r="F9" s="38"/>
      <c r="G9" t="s">
        <v>134</v>
      </c>
      <c r="T9">
        <f>SUM(H9:S9)</f>
        <v>0</v>
      </c>
      <c r="AG9">
        <f>SUM(U9:AF9)</f>
        <v>0</v>
      </c>
      <c r="AH9" t="str">
        <f t="shared" si="0"/>
        <v/>
      </c>
      <c r="AI9" t="str">
        <f t="shared" si="0"/>
        <v/>
      </c>
      <c r="AJ9" t="str">
        <f t="shared" si="0"/>
        <v/>
      </c>
      <c r="AK9" t="str">
        <f t="shared" si="0"/>
        <v/>
      </c>
      <c r="AL9" t="str">
        <f t="shared" si="0"/>
        <v/>
      </c>
      <c r="AM9" t="str">
        <f t="shared" si="0"/>
        <v/>
      </c>
      <c r="AN9" t="str">
        <f t="shared" si="0"/>
        <v/>
      </c>
      <c r="AO9" t="str">
        <f t="shared" si="0"/>
        <v/>
      </c>
      <c r="AP9" t="str">
        <f t="shared" si="0"/>
        <v/>
      </c>
      <c r="AQ9" t="str">
        <f t="shared" si="0"/>
        <v/>
      </c>
      <c r="AR9" t="str">
        <f t="shared" si="0"/>
        <v/>
      </c>
      <c r="AS9" t="str">
        <f t="shared" si="0"/>
        <v/>
      </c>
      <c r="AT9">
        <f t="shared" si="0"/>
        <v>0</v>
      </c>
    </row>
    <row r="10" spans="1:46" x14ac:dyDescent="0.35">
      <c r="D10" t="s">
        <v>370</v>
      </c>
      <c r="E10" t="s">
        <v>363</v>
      </c>
      <c r="F10" s="38"/>
      <c r="G10" t="s">
        <v>172</v>
      </c>
      <c r="T10">
        <f>SUM(H10:S10)/12</f>
        <v>0</v>
      </c>
      <c r="AG10">
        <f>SUM(U10:AF10)/12</f>
        <v>0</v>
      </c>
      <c r="AH10" t="str">
        <f t="shared" si="0"/>
        <v/>
      </c>
      <c r="AI10" t="str">
        <f t="shared" si="0"/>
        <v/>
      </c>
      <c r="AJ10" t="str">
        <f t="shared" si="0"/>
        <v/>
      </c>
      <c r="AK10" t="str">
        <f t="shared" si="0"/>
        <v/>
      </c>
      <c r="AL10" t="str">
        <f t="shared" si="0"/>
        <v/>
      </c>
      <c r="AM10" t="str">
        <f t="shared" si="0"/>
        <v/>
      </c>
      <c r="AN10" t="str">
        <f t="shared" si="0"/>
        <v/>
      </c>
      <c r="AO10" t="str">
        <f t="shared" si="0"/>
        <v/>
      </c>
      <c r="AP10" t="str">
        <f t="shared" si="0"/>
        <v/>
      </c>
      <c r="AQ10" t="str">
        <f t="shared" si="0"/>
        <v/>
      </c>
      <c r="AR10" t="str">
        <f t="shared" si="0"/>
        <v/>
      </c>
      <c r="AS10" t="str">
        <f t="shared" si="0"/>
        <v/>
      </c>
      <c r="AT10">
        <f t="shared" si="0"/>
        <v>0</v>
      </c>
    </row>
    <row r="11" spans="1:46" x14ac:dyDescent="0.35">
      <c r="D11" t="s">
        <v>371</v>
      </c>
      <c r="E11" t="s">
        <v>372</v>
      </c>
      <c r="F11" s="38"/>
      <c r="G11" t="s">
        <v>172</v>
      </c>
      <c r="T11">
        <f>SUM(H11:S11)/12</f>
        <v>0</v>
      </c>
      <c r="AG11">
        <f>SUM(U11:AF11)/12</f>
        <v>0</v>
      </c>
      <c r="AH11" t="str">
        <f t="shared" si="0"/>
        <v/>
      </c>
      <c r="AI11" t="str">
        <f t="shared" si="0"/>
        <v/>
      </c>
      <c r="AJ11" t="str">
        <f t="shared" si="0"/>
        <v/>
      </c>
      <c r="AK11" t="str">
        <f t="shared" si="0"/>
        <v/>
      </c>
      <c r="AL11" t="str">
        <f t="shared" si="0"/>
        <v/>
      </c>
      <c r="AM11" t="str">
        <f t="shared" si="0"/>
        <v/>
      </c>
      <c r="AN11" t="str">
        <f t="shared" si="0"/>
        <v/>
      </c>
      <c r="AO11" t="str">
        <f t="shared" si="0"/>
        <v/>
      </c>
      <c r="AP11" t="str">
        <f t="shared" si="0"/>
        <v/>
      </c>
      <c r="AQ11" t="str">
        <f t="shared" si="0"/>
        <v/>
      </c>
      <c r="AR11" t="str">
        <f t="shared" si="0"/>
        <v/>
      </c>
      <c r="AS11" t="str">
        <f t="shared" si="0"/>
        <v/>
      </c>
      <c r="AT11">
        <f t="shared" si="0"/>
        <v>0</v>
      </c>
    </row>
  </sheetData>
  <mergeCells count="1">
    <mergeCell ref="F7:F11"/>
  </mergeCells>
  <phoneticPr fontId="0" type="noConversion"/>
  <dataValidations count="2">
    <dataValidation type="decimal" allowBlank="1" showInputMessage="1" showErrorMessage="1" sqref="U10:AF11 AG8:AG11 T8:T11 H10:S11">
      <formula1>0</formula1>
      <formula2>1000000000000000</formula2>
    </dataValidation>
    <dataValidation type="decimal" allowBlank="1" showInputMessage="1" showErrorMessage="1" sqref="H8:S9 U8:AF9">
      <formula1>-10000000000000</formula1>
      <formula2>10000000000000</formula2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21"/>
    <pageSetUpPr fitToPage="1"/>
  </sheetPr>
  <dimension ref="A1:G34"/>
  <sheetViews>
    <sheetView showGridLines="0" topLeftCell="D3" zoomScaleNormal="100" workbookViewId="0">
      <selection activeCell="N30" sqref="N30"/>
    </sheetView>
  </sheetViews>
  <sheetFormatPr defaultColWidth="9.1796875" defaultRowHeight="14.5" x14ac:dyDescent="0.35"/>
  <cols>
    <col min="1" max="2" width="10.7265625" hidden="1" customWidth="1"/>
    <col min="3" max="3" width="3.7265625" hidden="1" customWidth="1"/>
    <col min="4" max="4" width="3.7265625" customWidth="1"/>
    <col min="5" max="5" width="40.7265625" customWidth="1"/>
    <col min="6" max="6" width="50.7265625" customWidth="1"/>
    <col min="7" max="7" width="8.26953125" customWidth="1"/>
  </cols>
  <sheetData>
    <row r="1" spans="5:6" ht="13.5" hidden="1" customHeight="1" x14ac:dyDescent="0.35"/>
    <row r="2" spans="5:6" ht="12" hidden="1" customHeight="1" x14ac:dyDescent="0.35"/>
    <row r="4" spans="5:6" x14ac:dyDescent="0.35">
      <c r="F4" t="e">
        <f ca="1">version</f>
        <v>#NAME?</v>
      </c>
    </row>
    <row r="5" spans="5:6" ht="30" customHeight="1" x14ac:dyDescent="0.35">
      <c r="E5" s="38" t="s">
        <v>349</v>
      </c>
      <c r="F5" s="38"/>
    </row>
    <row r="7" spans="5:6" x14ac:dyDescent="0.35">
      <c r="E7" t="s">
        <v>95</v>
      </c>
      <c r="F7" t="s">
        <v>50</v>
      </c>
    </row>
    <row r="8" spans="5:6" ht="3.75" customHeight="1" x14ac:dyDescent="0.35"/>
    <row r="9" spans="5:6" x14ac:dyDescent="0.35">
      <c r="E9" t="s">
        <v>96</v>
      </c>
      <c r="F9">
        <v>2024</v>
      </c>
    </row>
    <row r="10" spans="5:6" ht="3.75" customHeight="1" x14ac:dyDescent="0.35"/>
    <row r="11" spans="5:6" x14ac:dyDescent="0.35">
      <c r="E11" t="s">
        <v>351</v>
      </c>
      <c r="F11" t="s">
        <v>350</v>
      </c>
    </row>
    <row r="12" spans="5:6" ht="3.75" customHeight="1" x14ac:dyDescent="0.35"/>
    <row r="13" spans="5:6" x14ac:dyDescent="0.35">
      <c r="E13" t="s">
        <v>157</v>
      </c>
      <c r="F13" t="s">
        <v>409</v>
      </c>
    </row>
    <row r="14" spans="5:6" x14ac:dyDescent="0.35">
      <c r="E14" t="s">
        <v>97</v>
      </c>
      <c r="F14" t="s">
        <v>410</v>
      </c>
    </row>
    <row r="15" spans="5:6" x14ac:dyDescent="0.35">
      <c r="E15" t="s">
        <v>98</v>
      </c>
      <c r="F15" t="s">
        <v>411</v>
      </c>
    </row>
    <row r="16" spans="5:6" x14ac:dyDescent="0.35">
      <c r="E16" t="s">
        <v>374</v>
      </c>
      <c r="F16" t="s">
        <v>414</v>
      </c>
    </row>
    <row r="18" spans="5:7" x14ac:dyDescent="0.35">
      <c r="E18" t="s">
        <v>114</v>
      </c>
      <c r="F18" t="s">
        <v>412</v>
      </c>
    </row>
    <row r="19" spans="5:7" ht="7.5" customHeight="1" x14ac:dyDescent="0.35"/>
    <row r="20" spans="5:7" x14ac:dyDescent="0.35">
      <c r="E20" t="s">
        <v>156</v>
      </c>
      <c r="F20" t="s">
        <v>328</v>
      </c>
      <c r="G20" t="s">
        <v>413</v>
      </c>
    </row>
    <row r="21" spans="5:7" ht="20.149999999999999" customHeight="1" x14ac:dyDescent="0.35">
      <c r="F21" t="s">
        <v>158</v>
      </c>
    </row>
    <row r="22" spans="5:7" ht="20.149999999999999" customHeight="1" x14ac:dyDescent="0.35">
      <c r="E22" t="s">
        <v>312</v>
      </c>
      <c r="F22" t="s">
        <v>430</v>
      </c>
    </row>
    <row r="23" spans="5:7" ht="20.149999999999999" customHeight="1" x14ac:dyDescent="0.35">
      <c r="E23" t="s">
        <v>313</v>
      </c>
      <c r="F23" t="s">
        <v>431</v>
      </c>
    </row>
    <row r="24" spans="5:7" ht="20.149999999999999" customHeight="1" x14ac:dyDescent="0.35">
      <c r="F24" t="s">
        <v>159</v>
      </c>
    </row>
    <row r="25" spans="5:7" ht="20.149999999999999" customHeight="1" x14ac:dyDescent="0.35">
      <c r="E25" t="s">
        <v>0</v>
      </c>
      <c r="F25" t="s">
        <v>432</v>
      </c>
    </row>
    <row r="26" spans="5:7" ht="20.149999999999999" customHeight="1" x14ac:dyDescent="0.35">
      <c r="E26" t="s">
        <v>2</v>
      </c>
      <c r="F26" t="s">
        <v>433</v>
      </c>
    </row>
    <row r="27" spans="5:7" ht="20.149999999999999" customHeight="1" x14ac:dyDescent="0.35">
      <c r="F27" t="s">
        <v>160</v>
      </c>
    </row>
    <row r="28" spans="5:7" ht="20.149999999999999" customHeight="1" x14ac:dyDescent="0.35">
      <c r="E28" t="s">
        <v>0</v>
      </c>
      <c r="F28" t="s">
        <v>434</v>
      </c>
    </row>
    <row r="29" spans="5:7" ht="20.149999999999999" customHeight="1" x14ac:dyDescent="0.35">
      <c r="E29" t="s">
        <v>2</v>
      </c>
      <c r="F29" t="s">
        <v>160</v>
      </c>
    </row>
    <row r="30" spans="5:7" ht="20.149999999999999" customHeight="1" x14ac:dyDescent="0.35">
      <c r="F30" t="s">
        <v>10</v>
      </c>
    </row>
    <row r="31" spans="5:7" ht="20.149999999999999" customHeight="1" x14ac:dyDescent="0.35">
      <c r="E31" t="s">
        <v>0</v>
      </c>
      <c r="F31" t="s">
        <v>432</v>
      </c>
    </row>
    <row r="32" spans="5:7" ht="20.149999999999999" customHeight="1" x14ac:dyDescent="0.35">
      <c r="E32" t="s">
        <v>2</v>
      </c>
      <c r="F32" t="s">
        <v>433</v>
      </c>
    </row>
    <row r="33" spans="5:6" ht="20.149999999999999" customHeight="1" x14ac:dyDescent="0.35">
      <c r="E33" t="s">
        <v>1</v>
      </c>
      <c r="F33" t="s">
        <v>435</v>
      </c>
    </row>
    <row r="34" spans="5:6" ht="20.149999999999999" customHeight="1" x14ac:dyDescent="0.35">
      <c r="E34" t="s">
        <v>3</v>
      </c>
      <c r="F34" t="s">
        <v>436</v>
      </c>
    </row>
  </sheetData>
  <sheetProtection password="E537" sheet="1" objects="1" scenarios="1" formatColumns="0" formatRows="0" autoFilter="0"/>
  <dataConsolidate/>
  <mergeCells count="1">
    <mergeCell ref="E5:F5"/>
  </mergeCells>
  <phoneticPr fontId="0" type="noConversion"/>
  <dataValidations xWindow="619" yWindow="317" count="3">
    <dataValidation type="textLength" operator="lessThanOrEqual" allowBlank="1" showInputMessage="1" showErrorMessage="1" errorTitle="Ошибка" error="Допускается ввод не более 900 символов!" sqref="F31:F34 F22:F23 F25:F26 F28:F29">
      <formula1>900</formula1>
    </dataValidation>
    <dataValidation operator="lessThanOrEqual" allowBlank="1" showInputMessage="1" showErrorMessage="1" errorTitle="Ошибка" error="Допускается ввод не более 900 символов!" sqref="F11"/>
    <dataValidation allowBlank="1" showInputMessage="1" showErrorMessage="1" promptTitle="Ввод" prompt="Для выбора организации необходимо два раза нажать левую кнопку мыши!" sqref="F18"/>
  </dataValidations>
  <pageMargins left="0.74803149606299213" right="0.74803149606299213" top="0.98425196850393704" bottom="0.98425196850393704" header="0.51181102362204722" footer="0.51181102362204722"/>
  <pageSetup paperSize="8" scale="2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100" workbookViewId="0"/>
  </sheetViews>
  <sheetFormatPr defaultColWidth="9.1796875" defaultRowHeight="14.5" x14ac:dyDescent="0.35"/>
  <cols>
    <col min="1" max="1" width="49.179687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Authorization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</sheetPr>
  <dimension ref="A1:F7"/>
  <sheetViews>
    <sheetView showGridLines="0" topLeftCell="C3" zoomScaleNormal="100" workbookViewId="0"/>
  </sheetViews>
  <sheetFormatPr defaultColWidth="9.1796875" defaultRowHeight="14.5" x14ac:dyDescent="0.35"/>
  <cols>
    <col min="1" max="2" width="9.1796875" hidden="1" customWidth="1"/>
    <col min="3" max="3" width="3.7265625" customWidth="1"/>
    <col min="4" max="4" width="7.453125" customWidth="1"/>
    <col min="5" max="5" width="46" customWidth="1"/>
    <col min="6" max="6" width="17.1796875" customWidth="1"/>
  </cols>
  <sheetData>
    <row r="1" spans="3:6" hidden="1" x14ac:dyDescent="0.35"/>
    <row r="2" spans="3:6" hidden="1" x14ac:dyDescent="0.35"/>
    <row r="3" spans="3:6" x14ac:dyDescent="0.35">
      <c r="C3" t="s">
        <v>429</v>
      </c>
    </row>
    <row r="4" spans="3:6" ht="20.149999999999999" customHeight="1" x14ac:dyDescent="0.35">
      <c r="D4" s="38" t="s">
        <v>166</v>
      </c>
      <c r="E4" s="38"/>
      <c r="F4" s="38"/>
    </row>
    <row r="6" spans="3:6" ht="27" customHeight="1" x14ac:dyDescent="0.35">
      <c r="D6" t="s">
        <v>8</v>
      </c>
      <c r="E6" t="s">
        <v>167</v>
      </c>
      <c r="F6" t="s">
        <v>168</v>
      </c>
    </row>
    <row r="7" spans="3:6" ht="14.15" customHeight="1" x14ac:dyDescent="0.35"/>
  </sheetData>
  <sheetProtection password="E537" sheet="1" objects="1" scenarios="1" formatColumns="0" formatRows="0" autoFilter="0"/>
  <mergeCells count="1">
    <mergeCell ref="D4:F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sheetProtection formatColumns="0" formatRows="0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zoomScaleNormal="100"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4.5" x14ac:dyDescent="0.35"/>
  <sheetData/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22">
    <tabColor indexed="47"/>
  </sheetPr>
  <dimension ref="A1"/>
  <sheetViews>
    <sheetView showGridLines="0" zoomScaleNormal="100"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STATION">
    <tabColor indexed="47"/>
  </sheetPr>
  <dimension ref="A1:K8"/>
  <sheetViews>
    <sheetView showGridLines="0" zoomScaleNormal="100" workbookViewId="0"/>
  </sheetViews>
  <sheetFormatPr defaultColWidth="9.1796875" defaultRowHeight="14.5" x14ac:dyDescent="0.35"/>
  <cols>
    <col min="2" max="2" width="21.26953125" customWidth="1"/>
    <col min="3" max="3" width="19.81640625" customWidth="1"/>
    <col min="4" max="4" width="13.7265625" customWidth="1"/>
    <col min="6" max="6" width="12.1796875" customWidth="1"/>
    <col min="7" max="7" width="21" customWidth="1"/>
    <col min="8" max="8" width="14.1796875" customWidth="1"/>
    <col min="11" max="11" width="20" customWidth="1"/>
    <col min="15" max="15" width="21.54296875" customWidth="1"/>
    <col min="16" max="16" width="12.1796875" customWidth="1"/>
  </cols>
  <sheetData>
    <row r="1" spans="1:11" x14ac:dyDescent="0.35">
      <c r="A1" s="21">
        <v>1</v>
      </c>
      <c r="B1" s="21" t="s">
        <v>401</v>
      </c>
      <c r="C1" s="21" t="s">
        <v>402</v>
      </c>
      <c r="D1" s="21" t="s">
        <v>403</v>
      </c>
      <c r="E1" s="21" t="s">
        <v>404</v>
      </c>
      <c r="F1" s="21" t="s">
        <v>405</v>
      </c>
      <c r="G1" s="21" t="s">
        <v>406</v>
      </c>
      <c r="H1" s="21"/>
      <c r="J1">
        <v>31528550</v>
      </c>
      <c r="K1" s="27" t="s">
        <v>407</v>
      </c>
    </row>
    <row r="2" spans="1:11" x14ac:dyDescent="0.35">
      <c r="A2" s="21">
        <v>2</v>
      </c>
      <c r="B2" s="21" t="s">
        <v>401</v>
      </c>
      <c r="C2" s="21" t="s">
        <v>402</v>
      </c>
      <c r="D2" s="21" t="s">
        <v>403</v>
      </c>
      <c r="E2" s="21" t="s">
        <v>408</v>
      </c>
      <c r="F2" s="21" t="s">
        <v>405</v>
      </c>
      <c r="G2" s="21" t="s">
        <v>406</v>
      </c>
      <c r="H2" s="21"/>
      <c r="J2">
        <v>27055495</v>
      </c>
      <c r="K2" s="27" t="s">
        <v>407</v>
      </c>
    </row>
    <row r="3" spans="1:11" x14ac:dyDescent="0.35">
      <c r="A3" s="21">
        <v>3</v>
      </c>
      <c r="B3" s="21" t="s">
        <v>409</v>
      </c>
      <c r="C3" s="21" t="s">
        <v>410</v>
      </c>
      <c r="D3" s="21" t="s">
        <v>411</v>
      </c>
      <c r="E3" s="21" t="s">
        <v>412</v>
      </c>
      <c r="F3" s="21" t="s">
        <v>282</v>
      </c>
      <c r="G3" s="21" t="s">
        <v>413</v>
      </c>
      <c r="H3" s="21"/>
      <c r="J3">
        <v>30436539</v>
      </c>
      <c r="K3" s="27" t="s">
        <v>407</v>
      </c>
    </row>
    <row r="4" spans="1:11" x14ac:dyDescent="0.35">
      <c r="A4" s="21">
        <v>4</v>
      </c>
      <c r="B4" s="21" t="s">
        <v>415</v>
      </c>
      <c r="C4" s="21" t="s">
        <v>416</v>
      </c>
      <c r="D4" s="21" t="s">
        <v>417</v>
      </c>
      <c r="E4" s="21" t="s">
        <v>418</v>
      </c>
      <c r="F4" s="21"/>
      <c r="G4" s="21" t="s">
        <v>413</v>
      </c>
      <c r="H4" s="21"/>
      <c r="J4">
        <v>28076449</v>
      </c>
      <c r="K4" s="27" t="s">
        <v>407</v>
      </c>
    </row>
    <row r="5" spans="1:11" x14ac:dyDescent="0.35">
      <c r="A5" s="21">
        <v>5</v>
      </c>
      <c r="B5" s="21" t="s">
        <v>419</v>
      </c>
      <c r="C5" s="21" t="s">
        <v>420</v>
      </c>
      <c r="D5" s="21" t="s">
        <v>421</v>
      </c>
      <c r="E5" s="21" t="s">
        <v>422</v>
      </c>
      <c r="F5" s="21" t="s">
        <v>405</v>
      </c>
      <c r="G5" s="21" t="s">
        <v>413</v>
      </c>
      <c r="H5" s="21"/>
      <c r="J5">
        <v>31411493</v>
      </c>
      <c r="K5" s="27" t="s">
        <v>407</v>
      </c>
    </row>
    <row r="6" spans="1:11" x14ac:dyDescent="0.35">
      <c r="A6" s="21">
        <v>6</v>
      </c>
      <c r="B6" s="21" t="s">
        <v>423</v>
      </c>
      <c r="C6" s="21" t="s">
        <v>424</v>
      </c>
      <c r="D6" s="21" t="s">
        <v>425</v>
      </c>
      <c r="E6" s="21" t="s">
        <v>426</v>
      </c>
      <c r="F6" s="21" t="s">
        <v>427</v>
      </c>
      <c r="G6" s="21" t="s">
        <v>413</v>
      </c>
      <c r="H6" s="21"/>
      <c r="J6">
        <v>31605482</v>
      </c>
      <c r="K6" s="27" t="s">
        <v>407</v>
      </c>
    </row>
    <row r="7" spans="1:11" x14ac:dyDescent="0.35">
      <c r="A7" s="21">
        <v>7</v>
      </c>
      <c r="B7" s="21" t="s">
        <v>423</v>
      </c>
      <c r="C7" s="21" t="s">
        <v>424</v>
      </c>
      <c r="D7" s="21" t="s">
        <v>425</v>
      </c>
      <c r="E7" s="21" t="s">
        <v>428</v>
      </c>
      <c r="F7" s="21" t="s">
        <v>427</v>
      </c>
      <c r="G7" s="21" t="s">
        <v>413</v>
      </c>
      <c r="H7" s="21"/>
      <c r="J7">
        <v>31605484</v>
      </c>
      <c r="K7" s="27" t="s">
        <v>407</v>
      </c>
    </row>
    <row r="8" spans="1:11" x14ac:dyDescent="0.35">
      <c r="A8" s="21"/>
      <c r="B8" s="21"/>
      <c r="C8" s="21"/>
      <c r="D8" s="21"/>
      <c r="E8" s="21"/>
      <c r="F8" s="21"/>
      <c r="G8" s="21"/>
      <c r="H8" s="21"/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GTP">
    <tabColor indexed="47"/>
  </sheetPr>
  <dimension ref="A1:K1"/>
  <sheetViews>
    <sheetView showGridLines="0" zoomScaleNormal="100" workbookViewId="0"/>
  </sheetViews>
  <sheetFormatPr defaultRowHeight="14.5" x14ac:dyDescent="0.35"/>
  <sheetData>
    <row r="1" spans="1:11" x14ac:dyDescent="0.35">
      <c r="A1">
        <v>1</v>
      </c>
      <c r="B1" t="s">
        <v>409</v>
      </c>
      <c r="C1" t="s">
        <v>410</v>
      </c>
      <c r="D1" t="s">
        <v>411</v>
      </c>
      <c r="E1" t="s">
        <v>412</v>
      </c>
      <c r="F1" t="s">
        <v>282</v>
      </c>
      <c r="G1" t="s">
        <v>413</v>
      </c>
      <c r="J1" t="s">
        <v>414</v>
      </c>
      <c r="K1" t="s">
        <v>407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0"/>
    <pageSetUpPr fitToPage="1"/>
  </sheetPr>
  <dimension ref="D1:J78"/>
  <sheetViews>
    <sheetView showGridLines="0" topLeftCell="C5" zoomScaleNormal="100" zoomScaleSheetLayoutView="70" workbookViewId="0">
      <pane xSplit="4" ySplit="6" topLeftCell="G11" activePane="bottomRight" state="frozen"/>
      <selection activeCell="C5" sqref="C5"/>
      <selection pane="topRight" activeCell="G5" sqref="G5"/>
      <selection pane="bottomLeft" activeCell="C11" sqref="C11"/>
      <selection pane="bottomRight" activeCell="H6" sqref="H6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2.269531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169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Январь</v>
      </c>
      <c r="E7" s="38"/>
      <c r="F7" s="38"/>
    </row>
    <row r="8" spans="4:10" x14ac:dyDescent="0.35">
      <c r="J8" t="str">
        <f>"Форма 4 ("&amp;G1&amp;")"</f>
        <v>Форма 4 (Январь)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">
        <v>437</v>
      </c>
      <c r="H9" t="s">
        <v>440</v>
      </c>
      <c r="I9" t="s">
        <v>438</v>
      </c>
      <c r="J9" t="s">
        <v>439</v>
      </c>
    </row>
    <row r="10" spans="4:10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7">
        <v>1.22</v>
      </c>
      <c r="H11" s="7">
        <v>1.22</v>
      </c>
      <c r="I11" s="7">
        <v>1.22</v>
      </c>
      <c r="J11" s="7">
        <v>1.22</v>
      </c>
    </row>
    <row r="12" spans="4:10" x14ac:dyDescent="0.35">
      <c r="D12" t="s">
        <v>92</v>
      </c>
      <c r="E12" t="s">
        <v>173</v>
      </c>
      <c r="F12" t="s">
        <v>172</v>
      </c>
      <c r="G12" s="7">
        <v>1.22</v>
      </c>
      <c r="H12" s="7">
        <v>1.22</v>
      </c>
      <c r="I12" s="7">
        <v>1.22</v>
      </c>
      <c r="J12" s="7">
        <v>1.22</v>
      </c>
    </row>
    <row r="13" spans="4:10" x14ac:dyDescent="0.35">
      <c r="D13" t="s">
        <v>93</v>
      </c>
      <c r="E13" t="s">
        <v>174</v>
      </c>
      <c r="F13" t="s">
        <v>172</v>
      </c>
      <c r="G13" s="3">
        <v>1.22</v>
      </c>
      <c r="H13" s="3">
        <v>1.22</v>
      </c>
      <c r="I13" s="3">
        <v>1.22</v>
      </c>
      <c r="J13" s="3">
        <v>1.22</v>
      </c>
    </row>
    <row r="14" spans="4:10" x14ac:dyDescent="0.35">
      <c r="D14" t="s">
        <v>94</v>
      </c>
      <c r="E14" t="s">
        <v>175</v>
      </c>
      <c r="F14" t="s">
        <v>172</v>
      </c>
      <c r="G14" s="3">
        <f>G26/744*1000-0.0001</f>
        <v>1.1238015955601758E-2</v>
      </c>
      <c r="H14" s="3">
        <f>H26/744*1000-0.0001</f>
        <v>2.0760431841831493E-2</v>
      </c>
      <c r="I14" s="3">
        <f>I26/744*1000-0.0001</f>
        <v>1.7270143947277161E-2</v>
      </c>
      <c r="J14" s="3">
        <f>J26/744*1000-0.0001</f>
        <v>9.6641675338189431E-2</v>
      </c>
    </row>
    <row r="15" spans="4:10" x14ac:dyDescent="0.35">
      <c r="D15" t="s">
        <v>136</v>
      </c>
      <c r="E15" t="s">
        <v>176</v>
      </c>
      <c r="F15" t="s">
        <v>172</v>
      </c>
      <c r="G15" s="8"/>
      <c r="H15" s="8"/>
      <c r="I15" s="8"/>
      <c r="J15" s="8"/>
    </row>
    <row r="16" spans="4:10" x14ac:dyDescent="0.35">
      <c r="D16" t="s">
        <v>115</v>
      </c>
      <c r="E16" t="s">
        <v>177</v>
      </c>
      <c r="F16" t="s">
        <v>172</v>
      </c>
      <c r="G16" s="3">
        <f>G14-G13</f>
        <v>-1.2087619840443982</v>
      </c>
      <c r="H16" s="3">
        <f>H14-H13</f>
        <v>-1.1992395681581685</v>
      </c>
      <c r="I16" s="3">
        <f>I14-I13</f>
        <v>-1.2027298560527229</v>
      </c>
      <c r="J16" s="3">
        <f>J14-J13</f>
        <v>-1.1233583246618106</v>
      </c>
    </row>
    <row r="17" spans="4:10" x14ac:dyDescent="0.35">
      <c r="D17" t="s">
        <v>117</v>
      </c>
      <c r="E17" t="s">
        <v>178</v>
      </c>
      <c r="F17" t="s">
        <v>172</v>
      </c>
      <c r="G17" s="8"/>
      <c r="H17" s="8"/>
      <c r="I17" s="8"/>
      <c r="J17" s="8"/>
    </row>
    <row r="18" spans="4:10" x14ac:dyDescent="0.35">
      <c r="D18" t="s">
        <v>179</v>
      </c>
      <c r="E18" t="s">
        <v>180</v>
      </c>
      <c r="F18" t="s">
        <v>172</v>
      </c>
      <c r="G18" s="8">
        <f>G16*(-1)</f>
        <v>1.2087619840443982</v>
      </c>
      <c r="H18" s="8">
        <f>H16*(-1)</f>
        <v>1.1992395681581685</v>
      </c>
      <c r="I18" s="8">
        <f>I16*(-1)</f>
        <v>1.2027298560527229</v>
      </c>
      <c r="J18" s="8">
        <f>J16*(-1)</f>
        <v>1.1233583246618106</v>
      </c>
    </row>
    <row r="19" spans="4:10" x14ac:dyDescent="0.35">
      <c r="D19" t="s">
        <v>118</v>
      </c>
      <c r="E19" t="s">
        <v>181</v>
      </c>
      <c r="F19" t="s">
        <v>172</v>
      </c>
      <c r="G19" s="3"/>
      <c r="H19" s="3"/>
      <c r="I19" s="3"/>
      <c r="J19" s="3"/>
    </row>
    <row r="20" spans="4:10" x14ac:dyDescent="0.35">
      <c r="D20" t="s">
        <v>182</v>
      </c>
      <c r="E20" t="s">
        <v>183</v>
      </c>
      <c r="F20" t="s">
        <v>172</v>
      </c>
      <c r="G20" s="7"/>
      <c r="H20" s="7"/>
      <c r="I20" s="7"/>
      <c r="J20" s="7"/>
    </row>
    <row r="21" spans="4:10" x14ac:dyDescent="0.35">
      <c r="D21" t="s">
        <v>383</v>
      </c>
      <c r="E21" t="s">
        <v>395</v>
      </c>
      <c r="F21" t="s">
        <v>134</v>
      </c>
      <c r="G21" s="7">
        <v>0</v>
      </c>
      <c r="H21" s="7"/>
      <c r="I21" s="7">
        <v>0</v>
      </c>
      <c r="J21" s="7">
        <v>0</v>
      </c>
    </row>
    <row r="22" spans="4:10" x14ac:dyDescent="0.35">
      <c r="D22" t="s">
        <v>119</v>
      </c>
      <c r="E22" t="s">
        <v>184</v>
      </c>
      <c r="F22" t="s">
        <v>134</v>
      </c>
      <c r="G22" s="7">
        <v>0.49149999999999999</v>
      </c>
      <c r="H22" s="7">
        <v>0.80049999999999999</v>
      </c>
      <c r="I22" s="7">
        <v>0.46</v>
      </c>
      <c r="J22" s="7">
        <v>0.8</v>
      </c>
    </row>
    <row r="23" spans="4:10" x14ac:dyDescent="0.35">
      <c r="D23" t="s">
        <v>384</v>
      </c>
      <c r="E23" t="s">
        <v>394</v>
      </c>
      <c r="F23" t="s">
        <v>134</v>
      </c>
      <c r="G23" s="7">
        <f>G12*31*24/1000</f>
        <v>0.90768000000000004</v>
      </c>
      <c r="H23" s="7"/>
      <c r="I23" s="7">
        <f>I12*31*24/1000</f>
        <v>0.90768000000000004</v>
      </c>
      <c r="J23" s="7">
        <f>J12*31*24/1000</f>
        <v>0.90768000000000004</v>
      </c>
    </row>
    <row r="24" spans="4:10" x14ac:dyDescent="0.35">
      <c r="D24" t="s">
        <v>185</v>
      </c>
      <c r="E24" t="s">
        <v>186</v>
      </c>
      <c r="F24" t="s">
        <v>134</v>
      </c>
      <c r="G24" s="7"/>
      <c r="H24" s="7"/>
      <c r="I24" s="7"/>
      <c r="J24" s="7"/>
    </row>
    <row r="25" spans="4:10" x14ac:dyDescent="0.35">
      <c r="D25" t="s">
        <v>187</v>
      </c>
      <c r="E25" t="s">
        <v>188</v>
      </c>
      <c r="F25" t="s">
        <v>134</v>
      </c>
      <c r="G25" s="7"/>
      <c r="H25" s="7"/>
      <c r="I25" s="7"/>
      <c r="J25" s="7"/>
    </row>
    <row r="26" spans="4:10" x14ac:dyDescent="0.35">
      <c r="D26" t="s">
        <v>120</v>
      </c>
      <c r="E26" t="s">
        <v>189</v>
      </c>
      <c r="F26" t="s">
        <v>134</v>
      </c>
      <c r="G26" s="7">
        <f>G38-G34</f>
        <v>8.4354838709677082E-3</v>
      </c>
      <c r="H26" s="7">
        <f>H38-H34</f>
        <v>1.5520161290322632E-2</v>
      </c>
      <c r="I26" s="7">
        <f>I38-I34</f>
        <v>1.2923387096774208E-2</v>
      </c>
      <c r="J26" s="7">
        <f>J38-J34</f>
        <v>7.1975806451612945E-2</v>
      </c>
    </row>
    <row r="27" spans="4:10" x14ac:dyDescent="0.35">
      <c r="D27" t="s">
        <v>190</v>
      </c>
      <c r="E27" t="s">
        <v>191</v>
      </c>
      <c r="F27" t="s">
        <v>134</v>
      </c>
      <c r="G27" s="7">
        <f>G26</f>
        <v>8.4354838709677082E-3</v>
      </c>
      <c r="H27" s="7">
        <f>H26</f>
        <v>1.5520161290322632E-2</v>
      </c>
      <c r="I27" s="7">
        <f>I26</f>
        <v>1.2923387096774208E-2</v>
      </c>
      <c r="J27" s="7">
        <f>J26</f>
        <v>7.1975806451612945E-2</v>
      </c>
    </row>
    <row r="28" spans="4:10" x14ac:dyDescent="0.35">
      <c r="D28" t="s">
        <v>192</v>
      </c>
      <c r="E28" t="s">
        <v>193</v>
      </c>
      <c r="F28" t="s">
        <v>135</v>
      </c>
      <c r="G28" s="3">
        <f>G26/G22*100</f>
        <v>1.7162734223738978</v>
      </c>
      <c r="H28" s="3">
        <f>H26/H22*100</f>
        <v>1.938808406036556</v>
      </c>
      <c r="I28" s="3">
        <f>I26/I22*100</f>
        <v>2.8094319775596106</v>
      </c>
      <c r="J28" s="3">
        <f>J26/J22*100</f>
        <v>8.9969758064516174</v>
      </c>
    </row>
    <row r="29" spans="4:10" x14ac:dyDescent="0.35">
      <c r="D29" t="s">
        <v>194</v>
      </c>
      <c r="E29" t="s">
        <v>195</v>
      </c>
      <c r="F29" t="s">
        <v>134</v>
      </c>
      <c r="G29" s="9"/>
      <c r="H29" s="9"/>
      <c r="I29" s="9"/>
      <c r="J29" s="9"/>
    </row>
    <row r="30" spans="4:10" x14ac:dyDescent="0.35">
      <c r="D30" t="s">
        <v>196</v>
      </c>
      <c r="E30" t="s">
        <v>355</v>
      </c>
      <c r="F30" t="s">
        <v>356</v>
      </c>
      <c r="G30" s="8"/>
      <c r="H30" s="8"/>
      <c r="I30" s="8"/>
      <c r="J30" s="8"/>
    </row>
    <row r="31" spans="4:10" x14ac:dyDescent="0.35">
      <c r="D31" t="s">
        <v>121</v>
      </c>
      <c r="E31" t="s">
        <v>197</v>
      </c>
      <c r="F31" t="s">
        <v>134</v>
      </c>
      <c r="G31" s="3">
        <f>G43/0.992</f>
        <v>0.48306451612903228</v>
      </c>
      <c r="H31" s="3">
        <f>H43/0.992</f>
        <v>0.78497983870967736</v>
      </c>
      <c r="I31" s="3">
        <f>I43/0.992</f>
        <v>0.44707661290322581</v>
      </c>
      <c r="J31" s="3">
        <f>J43/0.992</f>
        <v>0.7280241935483871</v>
      </c>
    </row>
    <row r="32" spans="4:10" x14ac:dyDescent="0.35">
      <c r="D32" t="s">
        <v>138</v>
      </c>
      <c r="E32" t="s">
        <v>186</v>
      </c>
      <c r="F32" t="s">
        <v>134</v>
      </c>
      <c r="G32" s="9"/>
      <c r="H32" s="9"/>
      <c r="I32" s="9"/>
      <c r="J32" s="9"/>
    </row>
    <row r="33" spans="4:10" x14ac:dyDescent="0.35">
      <c r="D33" t="s">
        <v>198</v>
      </c>
      <c r="E33" t="s">
        <v>188</v>
      </c>
      <c r="F33" t="s">
        <v>134</v>
      </c>
      <c r="G33" s="8"/>
      <c r="H33" s="8"/>
      <c r="I33" s="8"/>
      <c r="J33" s="8"/>
    </row>
    <row r="34" spans="4:10" x14ac:dyDescent="0.35">
      <c r="D34" t="s">
        <v>122</v>
      </c>
      <c r="E34" t="s">
        <v>199</v>
      </c>
      <c r="F34" t="s">
        <v>134</v>
      </c>
      <c r="G34" s="3">
        <f>G31-G43</f>
        <v>3.8645161290322694E-3</v>
      </c>
      <c r="H34" s="3">
        <f>H31-H43</f>
        <v>6.27983870967741E-3</v>
      </c>
      <c r="I34" s="3">
        <f>I31-I43</f>
        <v>3.5766129032258065E-3</v>
      </c>
      <c r="J34" s="3">
        <f>J31-J43</f>
        <v>5.8241935483871465E-3</v>
      </c>
    </row>
    <row r="35" spans="4:10" x14ac:dyDescent="0.35">
      <c r="D35" t="s">
        <v>200</v>
      </c>
      <c r="E35" t="s">
        <v>201</v>
      </c>
      <c r="F35" t="s">
        <v>134</v>
      </c>
      <c r="G35" s="10"/>
      <c r="H35" s="10"/>
      <c r="I35" s="10"/>
      <c r="J35" s="10"/>
    </row>
    <row r="36" spans="4:10" x14ac:dyDescent="0.35">
      <c r="D36" t="s">
        <v>202</v>
      </c>
      <c r="E36" t="s">
        <v>203</v>
      </c>
      <c r="F36" t="s">
        <v>134</v>
      </c>
      <c r="G36" s="3">
        <f>G34</f>
        <v>3.8645161290322694E-3</v>
      </c>
      <c r="H36" s="3">
        <f>H34</f>
        <v>6.27983870967741E-3</v>
      </c>
      <c r="I36" s="3">
        <f>I34</f>
        <v>3.5766129032258065E-3</v>
      </c>
      <c r="J36" s="3">
        <f>J34</f>
        <v>5.8241935483871465E-3</v>
      </c>
    </row>
    <row r="37" spans="4:10" x14ac:dyDescent="0.35">
      <c r="D37" t="s">
        <v>204</v>
      </c>
      <c r="E37" t="s">
        <v>205</v>
      </c>
      <c r="F37" t="s">
        <v>135</v>
      </c>
      <c r="G37" s="11">
        <v>0.8</v>
      </c>
      <c r="H37" s="11">
        <v>0.8</v>
      </c>
      <c r="I37" s="11">
        <v>0.8</v>
      </c>
      <c r="J37" s="11">
        <v>0.8</v>
      </c>
    </row>
    <row r="38" spans="4:10" x14ac:dyDescent="0.35">
      <c r="D38" t="s">
        <v>123</v>
      </c>
      <c r="E38" t="s">
        <v>206</v>
      </c>
      <c r="F38" t="s">
        <v>134</v>
      </c>
      <c r="G38" s="3">
        <f>G22-G43</f>
        <v>1.2299999999999978E-2</v>
      </c>
      <c r="H38" s="3">
        <f>H22-H43</f>
        <v>2.1800000000000042E-2</v>
      </c>
      <c r="I38" s="3">
        <f>I22-I43</f>
        <v>1.6500000000000015E-2</v>
      </c>
      <c r="J38" s="3">
        <f>J22-J43</f>
        <v>7.7800000000000091E-2</v>
      </c>
    </row>
    <row r="39" spans="4:10" x14ac:dyDescent="0.35">
      <c r="D39" t="s">
        <v>207</v>
      </c>
      <c r="E39" t="s">
        <v>176</v>
      </c>
      <c r="F39" t="s">
        <v>134</v>
      </c>
      <c r="G39" s="10"/>
      <c r="H39" s="10"/>
      <c r="I39" s="10"/>
      <c r="J39" s="10"/>
    </row>
    <row r="40" spans="4:10" x14ac:dyDescent="0.35">
      <c r="D40" t="s">
        <v>208</v>
      </c>
      <c r="E40" t="s">
        <v>209</v>
      </c>
      <c r="F40" t="s">
        <v>134</v>
      </c>
      <c r="G40" s="8"/>
      <c r="H40" s="8"/>
      <c r="I40" s="8"/>
      <c r="J40" s="8"/>
    </row>
    <row r="41" spans="4:10" x14ac:dyDescent="0.35">
      <c r="D41" t="s">
        <v>124</v>
      </c>
      <c r="E41" t="s">
        <v>210</v>
      </c>
      <c r="F41" t="s">
        <v>134</v>
      </c>
      <c r="G41" s="3">
        <f>G43*(-1)</f>
        <v>-0.47920000000000001</v>
      </c>
      <c r="H41" s="3">
        <f>H43*(-1)</f>
        <v>-0.77869999999999995</v>
      </c>
      <c r="I41" s="3">
        <f>I43*(-1)</f>
        <v>-0.44350000000000001</v>
      </c>
      <c r="J41" s="3">
        <f>J43*(-1)</f>
        <v>-0.72219999999999995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0"/>
      <c r="H42" s="10"/>
      <c r="I42" s="10"/>
      <c r="J42" s="10"/>
    </row>
    <row r="43" spans="4:10" x14ac:dyDescent="0.35">
      <c r="D43" t="s">
        <v>212</v>
      </c>
      <c r="E43" t="s">
        <v>180</v>
      </c>
      <c r="F43" t="s">
        <v>134</v>
      </c>
      <c r="G43" s="3">
        <v>0.47920000000000001</v>
      </c>
      <c r="H43" s="3">
        <v>0.77869999999999995</v>
      </c>
      <c r="I43" s="3">
        <v>0.44350000000000001</v>
      </c>
      <c r="J43" s="3">
        <v>0.72219999999999995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  <c r="G50" s="12"/>
      <c r="H50" s="12"/>
      <c r="I50" s="12"/>
      <c r="J50" s="12"/>
    </row>
    <row r="51" spans="4:10" x14ac:dyDescent="0.35">
      <c r="D51" t="s">
        <v>128</v>
      </c>
      <c r="E51" t="s">
        <v>310</v>
      </c>
      <c r="F51" t="s">
        <v>137</v>
      </c>
      <c r="G51" s="12">
        <f>G49-G50</f>
        <v>0</v>
      </c>
      <c r="H51" s="12">
        <f>H49-H50</f>
        <v>0</v>
      </c>
      <c r="I51" s="12">
        <f>I49-I50</f>
        <v>0</v>
      </c>
      <c r="J51" s="12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  <c r="G52" s="12"/>
      <c r="H52" s="12"/>
      <c r="I52" s="12"/>
      <c r="J52" s="12"/>
    </row>
    <row r="53" spans="4:10" x14ac:dyDescent="0.35">
      <c r="D53" t="s">
        <v>129</v>
      </c>
      <c r="E53" t="s">
        <v>304</v>
      </c>
      <c r="F53" t="s">
        <v>137</v>
      </c>
      <c r="G53" s="12"/>
      <c r="H53" s="12"/>
      <c r="I53" s="12"/>
      <c r="J53" s="12"/>
    </row>
    <row r="54" spans="4:10" x14ac:dyDescent="0.35">
      <c r="D54" t="s">
        <v>130</v>
      </c>
      <c r="E54" t="s">
        <v>309</v>
      </c>
      <c r="F54" t="s">
        <v>137</v>
      </c>
      <c r="G54" s="12">
        <f>G51-G53</f>
        <v>0</v>
      </c>
      <c r="H54" s="12">
        <f>H51-H53</f>
        <v>0</v>
      </c>
      <c r="I54" s="12">
        <f>I51-I53</f>
        <v>0</v>
      </c>
      <c r="J54" s="12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 s="12"/>
      <c r="H55" s="12"/>
      <c r="I55" s="12"/>
      <c r="J55" s="12"/>
    </row>
    <row r="56" spans="4:10" x14ac:dyDescent="0.35">
      <c r="D56" t="s">
        <v>386</v>
      </c>
      <c r="E56" t="s">
        <v>306</v>
      </c>
      <c r="F56" t="s">
        <v>307</v>
      </c>
      <c r="G56" s="12"/>
      <c r="H56" s="12"/>
      <c r="I56" s="12"/>
      <c r="J56" s="12"/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3:J54 G44:J51 G56:J57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E64 F75:G75 F72:G72 F60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indexed="30"/>
    <pageSetUpPr fitToPage="1"/>
  </sheetPr>
  <dimension ref="D1:J78"/>
  <sheetViews>
    <sheetView showGridLines="0" topLeftCell="C1" zoomScaleNormal="100" zoomScaleSheetLayoutView="100" workbookViewId="0">
      <pane xSplit="4" ySplit="10" topLeftCell="G20" activePane="bottomRight" state="frozen"/>
      <selection activeCell="I39" sqref="I39"/>
      <selection pane="topRight" activeCell="I39" sqref="I39"/>
      <selection pane="bottomLeft" activeCell="I39" sqref="I39"/>
      <selection pane="bottomRight" activeCell="E8" sqref="E8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239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"&amp;god&amp;"году"</f>
        <v>Баланс электрической энергии и мощности в 2024году</v>
      </c>
      <c r="E6" s="38"/>
      <c r="F6" s="38"/>
    </row>
    <row r="7" spans="4:10" ht="16" customHeight="1" x14ac:dyDescent="0.35">
      <c r="D7" s="38" t="str">
        <f>station &amp; ". " &amp;G1</f>
        <v>Лыковская ГЭС. Февраль</v>
      </c>
      <c r="E7" s="38"/>
      <c r="F7" s="38"/>
    </row>
    <row r="8" spans="4:10" x14ac:dyDescent="0.35">
      <c r="J8" t="str">
        <f>"Форма 4 ("&amp;G1&amp;")"</f>
        <v>Форма 4 (Февраль)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Февраль 2023</v>
      </c>
      <c r="H9" t="str">
        <f>"Факт " &amp;$G$1&amp;" "&amp; god-1</f>
        <v>Факт Февраль 2023</v>
      </c>
      <c r="I9" t="str">
        <f>"План " &amp;$G$1&amp;" "&amp;god-0</f>
        <v>План Февраль 2024</v>
      </c>
      <c r="J9" t="str">
        <f>"План " &amp;$G$1&amp;" "&amp; god+1</f>
        <v>План Февраль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">
        <v>1.22</v>
      </c>
      <c r="H11" s="2">
        <v>1.22</v>
      </c>
      <c r="I11" s="2">
        <v>1.22</v>
      </c>
      <c r="J11" s="2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">
        <v>1.22</v>
      </c>
      <c r="H12" s="2">
        <v>1.22</v>
      </c>
      <c r="I12" s="2">
        <v>1.22</v>
      </c>
      <c r="J12" s="2">
        <v>1.22</v>
      </c>
    </row>
    <row r="13" spans="4:10" x14ac:dyDescent="0.35">
      <c r="D13" t="s">
        <v>93</v>
      </c>
      <c r="E13" t="s">
        <v>174</v>
      </c>
      <c r="F13" t="s">
        <v>172</v>
      </c>
      <c r="G13" s="3">
        <v>1.22</v>
      </c>
      <c r="H13" s="3">
        <v>1.22</v>
      </c>
      <c r="I13" s="3">
        <v>1.22</v>
      </c>
      <c r="J13" s="3">
        <v>1.22</v>
      </c>
    </row>
    <row r="14" spans="4:10" x14ac:dyDescent="0.35">
      <c r="D14" t="s">
        <v>94</v>
      </c>
      <c r="E14" t="s">
        <v>175</v>
      </c>
      <c r="F14" t="s">
        <v>172</v>
      </c>
      <c r="G14" s="4">
        <f>G26/672*1000-0.0001</f>
        <v>1.2577611367127518E-2</v>
      </c>
      <c r="H14" s="4">
        <f>H26/672*1000-0.0001</f>
        <v>1.9328043394777263E-2</v>
      </c>
      <c r="I14" s="4">
        <f>I26/696*1000-0.0001</f>
        <v>1.4325750834260249E-2</v>
      </c>
      <c r="J14" s="4">
        <f>J26/696*1000-0.0001</f>
        <v>8.2572877271041997E-2</v>
      </c>
    </row>
    <row r="15" spans="4:10" x14ac:dyDescent="0.35">
      <c r="D15" t="s">
        <v>136</v>
      </c>
      <c r="E15" t="s">
        <v>176</v>
      </c>
      <c r="F15" t="s">
        <v>172</v>
      </c>
      <c r="G15" s="13"/>
      <c r="H15" s="13"/>
      <c r="I15" s="13"/>
      <c r="J15" s="13"/>
    </row>
    <row r="16" spans="4:10" x14ac:dyDescent="0.35">
      <c r="D16" t="s">
        <v>115</v>
      </c>
      <c r="E16" t="s">
        <v>177</v>
      </c>
      <c r="F16" t="s">
        <v>172</v>
      </c>
      <c r="G16" s="4">
        <f>G14-G13</f>
        <v>-1.2074223886328725</v>
      </c>
      <c r="H16" s="4">
        <f>H14-H13</f>
        <v>-1.2006719566052226</v>
      </c>
      <c r="I16" s="4">
        <f>I14-I13</f>
        <v>-1.2056742491657397</v>
      </c>
      <c r="J16" s="4">
        <f>J14-J13</f>
        <v>-1.1374271227289581</v>
      </c>
    </row>
    <row r="17" spans="4:10" x14ac:dyDescent="0.35">
      <c r="D17" t="s">
        <v>117</v>
      </c>
      <c r="E17" t="s">
        <v>178</v>
      </c>
      <c r="F17" t="s">
        <v>172</v>
      </c>
      <c r="G17" s="13"/>
      <c r="H17" s="13"/>
      <c r="I17" s="13"/>
      <c r="J17" s="13"/>
    </row>
    <row r="18" spans="4:10" x14ac:dyDescent="0.35">
      <c r="D18" t="s">
        <v>179</v>
      </c>
      <c r="E18" t="s">
        <v>180</v>
      </c>
      <c r="F18" t="s">
        <v>172</v>
      </c>
      <c r="G18" s="13">
        <f>G16*(-1)</f>
        <v>1.2074223886328725</v>
      </c>
      <c r="H18" s="13">
        <f>H16*(-1)</f>
        <v>1.2006719566052226</v>
      </c>
      <c r="I18" s="13">
        <f>I16*(-1)</f>
        <v>1.2056742491657397</v>
      </c>
      <c r="J18" s="13">
        <f>J16*(-1)</f>
        <v>1.1374271227289581</v>
      </c>
    </row>
    <row r="19" spans="4:10" x14ac:dyDescent="0.35">
      <c r="D19" t="s">
        <v>118</v>
      </c>
      <c r="E19" t="s">
        <v>181</v>
      </c>
      <c r="F19" t="s">
        <v>172</v>
      </c>
      <c r="G19" s="4"/>
      <c r="H19" s="4"/>
      <c r="I19" s="4"/>
      <c r="J19" s="4"/>
    </row>
    <row r="20" spans="4:10" x14ac:dyDescent="0.35">
      <c r="D20" t="s">
        <v>182</v>
      </c>
      <c r="E20" t="s">
        <v>183</v>
      </c>
      <c r="F20" t="s">
        <v>172</v>
      </c>
      <c r="G20" s="13"/>
      <c r="H20" s="13"/>
      <c r="I20" s="13"/>
      <c r="J20" s="13"/>
    </row>
    <row r="21" spans="4:10" x14ac:dyDescent="0.35">
      <c r="D21" t="s">
        <v>383</v>
      </c>
      <c r="E21" t="s">
        <v>395</v>
      </c>
      <c r="F21" t="s">
        <v>134</v>
      </c>
      <c r="G21" s="14">
        <v>0</v>
      </c>
      <c r="H21" s="13"/>
      <c r="I21" s="14">
        <v>0</v>
      </c>
      <c r="J21" s="14">
        <v>0</v>
      </c>
    </row>
    <row r="22" spans="4:10" x14ac:dyDescent="0.35">
      <c r="D22" t="s">
        <v>119</v>
      </c>
      <c r="E22" t="s">
        <v>184</v>
      </c>
      <c r="F22" t="s">
        <v>134</v>
      </c>
      <c r="G22" s="13">
        <v>0.48110000000000003</v>
      </c>
      <c r="H22" s="13">
        <v>0.64359999999999995</v>
      </c>
      <c r="I22" s="13">
        <v>0.45500000000000002</v>
      </c>
      <c r="J22" s="13">
        <v>0.64</v>
      </c>
    </row>
    <row r="23" spans="4:10" x14ac:dyDescent="0.35">
      <c r="D23" t="s">
        <v>384</v>
      </c>
      <c r="E23" t="s">
        <v>394</v>
      </c>
      <c r="F23" t="s">
        <v>134</v>
      </c>
      <c r="G23" s="5">
        <f>G12*28*24/1000</f>
        <v>0.8198399999999999</v>
      </c>
      <c r="H23" s="13"/>
      <c r="I23" s="5">
        <f>I12*28*24/1000</f>
        <v>0.8198399999999999</v>
      </c>
      <c r="J23" s="5">
        <f>J12*28*24/1000</f>
        <v>0.8198399999999999</v>
      </c>
    </row>
    <row r="24" spans="4:10" x14ac:dyDescent="0.35">
      <c r="D24" t="s">
        <v>185</v>
      </c>
      <c r="E24" t="s">
        <v>186</v>
      </c>
      <c r="F24" t="s">
        <v>134</v>
      </c>
      <c r="G24" s="13"/>
      <c r="H24" s="13"/>
      <c r="I24" s="13"/>
      <c r="J24" s="13"/>
    </row>
    <row r="25" spans="4:10" x14ac:dyDescent="0.35">
      <c r="D25" t="s">
        <v>187</v>
      </c>
      <c r="E25" t="s">
        <v>188</v>
      </c>
      <c r="F25" t="s">
        <v>134</v>
      </c>
      <c r="G25" s="13"/>
      <c r="H25" s="13"/>
      <c r="I25" s="13"/>
      <c r="J25" s="13"/>
    </row>
    <row r="26" spans="4:10" x14ac:dyDescent="0.35">
      <c r="D26" t="s">
        <v>120</v>
      </c>
      <c r="E26" t="s">
        <v>189</v>
      </c>
      <c r="F26" t="s">
        <v>134</v>
      </c>
      <c r="G26" s="5">
        <f>G38-G34</f>
        <v>8.5193548387096918E-3</v>
      </c>
      <c r="H26" s="5">
        <f>H38-H34</f>
        <v>1.3055645161290319E-2</v>
      </c>
      <c r="I26" s="5">
        <f>I38-I34</f>
        <v>1.0040322580645133E-2</v>
      </c>
      <c r="J26" s="5">
        <f>J38-J34</f>
        <v>5.7540322580645231E-2</v>
      </c>
    </row>
    <row r="27" spans="4:10" x14ac:dyDescent="0.35">
      <c r="D27" t="s">
        <v>190</v>
      </c>
      <c r="E27" t="s">
        <v>191</v>
      </c>
      <c r="F27" t="s">
        <v>134</v>
      </c>
      <c r="G27" s="13">
        <f>G26</f>
        <v>8.5193548387096918E-3</v>
      </c>
      <c r="H27" s="13">
        <f>H26</f>
        <v>1.3055645161290319E-2</v>
      </c>
      <c r="I27" s="13">
        <f>I26</f>
        <v>1.0040322580645133E-2</v>
      </c>
      <c r="J27" s="13">
        <f>J26</f>
        <v>5.7540322580645231E-2</v>
      </c>
    </row>
    <row r="28" spans="4:10" x14ac:dyDescent="0.35">
      <c r="D28" t="s">
        <v>192</v>
      </c>
      <c r="E28" t="s">
        <v>193</v>
      </c>
      <c r="F28" t="s">
        <v>135</v>
      </c>
      <c r="G28" s="3">
        <f>G26/G22*100</f>
        <v>1.7708074908978781</v>
      </c>
      <c r="H28" s="3">
        <f>H26/H22*100</f>
        <v>2.0285340524068243</v>
      </c>
      <c r="I28" s="3">
        <f>I26/I22*100</f>
        <v>2.2066643034384907</v>
      </c>
      <c r="J28" s="3">
        <f>J26/J22*100</f>
        <v>8.9906754032258167</v>
      </c>
    </row>
    <row r="29" spans="4:10" x14ac:dyDescent="0.35">
      <c r="D29" t="s">
        <v>194</v>
      </c>
      <c r="E29" t="s">
        <v>195</v>
      </c>
      <c r="F29" t="s">
        <v>134</v>
      </c>
      <c r="G29" s="13"/>
      <c r="H29" s="13"/>
      <c r="I29" s="13"/>
      <c r="J29" s="13"/>
    </row>
    <row r="30" spans="4:10" x14ac:dyDescent="0.35">
      <c r="D30" t="s">
        <v>196</v>
      </c>
      <c r="E30" t="s">
        <v>355</v>
      </c>
      <c r="F30" t="s">
        <v>356</v>
      </c>
      <c r="G30" s="13"/>
      <c r="H30" s="13"/>
      <c r="I30" s="13"/>
      <c r="J30" s="13"/>
    </row>
    <row r="31" spans="4:10" x14ac:dyDescent="0.35">
      <c r="D31" t="s">
        <v>121</v>
      </c>
      <c r="E31" t="s">
        <v>197</v>
      </c>
      <c r="F31" t="s">
        <v>134</v>
      </c>
      <c r="G31" s="4">
        <f>G43/0.992</f>
        <v>0.47258064516129034</v>
      </c>
      <c r="H31" s="4">
        <f>H43/0.992</f>
        <v>0.63054435483870963</v>
      </c>
      <c r="I31" s="4">
        <f>I43/0.992</f>
        <v>0.44495967741935488</v>
      </c>
      <c r="J31" s="4">
        <f>J43/0.992</f>
        <v>0.58245967741935478</v>
      </c>
    </row>
    <row r="32" spans="4:10" x14ac:dyDescent="0.35">
      <c r="D32" t="s">
        <v>138</v>
      </c>
      <c r="E32" t="s">
        <v>186</v>
      </c>
      <c r="F32" t="s">
        <v>134</v>
      </c>
      <c r="G32" s="13"/>
      <c r="H32" s="13"/>
      <c r="I32" s="13"/>
      <c r="J32" s="13"/>
    </row>
    <row r="33" spans="4:10" x14ac:dyDescent="0.35">
      <c r="D33" t="s">
        <v>198</v>
      </c>
      <c r="E33" t="s">
        <v>188</v>
      </c>
      <c r="F33" t="s">
        <v>134</v>
      </c>
      <c r="G33" s="13"/>
      <c r="H33" s="13"/>
      <c r="I33" s="13"/>
      <c r="J33" s="13"/>
    </row>
    <row r="34" spans="4:10" x14ac:dyDescent="0.35">
      <c r="D34" t="s">
        <v>122</v>
      </c>
      <c r="E34" t="s">
        <v>199</v>
      </c>
      <c r="F34" t="s">
        <v>134</v>
      </c>
      <c r="G34" s="4">
        <f>G31-G43</f>
        <v>3.7806451612903413E-3</v>
      </c>
      <c r="H34" s="4">
        <f>H31-H43</f>
        <v>5.0443548387096859E-3</v>
      </c>
      <c r="I34" s="4">
        <f>I31-I43</f>
        <v>3.5596774193548675E-3</v>
      </c>
      <c r="J34" s="4">
        <f>J31-J43</f>
        <v>4.6596774193548018E-3</v>
      </c>
    </row>
    <row r="35" spans="4:10" x14ac:dyDescent="0.35">
      <c r="D35" t="s">
        <v>200</v>
      </c>
      <c r="E35" t="s">
        <v>201</v>
      </c>
      <c r="F35" t="s">
        <v>134</v>
      </c>
      <c r="G35" s="13"/>
      <c r="H35" s="13"/>
      <c r="I35" s="13"/>
      <c r="J35" s="13"/>
    </row>
    <row r="36" spans="4:10" x14ac:dyDescent="0.35">
      <c r="D36" t="s">
        <v>202</v>
      </c>
      <c r="E36" t="s">
        <v>203</v>
      </c>
      <c r="F36" t="s">
        <v>134</v>
      </c>
      <c r="G36" s="4">
        <f>G34</f>
        <v>3.7806451612903413E-3</v>
      </c>
      <c r="H36" s="4">
        <f>H34</f>
        <v>5.0443548387096859E-3</v>
      </c>
      <c r="I36" s="4">
        <f>I34</f>
        <v>3.5596774193548675E-3</v>
      </c>
      <c r="J36" s="4">
        <f>J34</f>
        <v>4.6596774193548018E-3</v>
      </c>
    </row>
    <row r="37" spans="4:10" x14ac:dyDescent="0.35">
      <c r="D37" t="s">
        <v>204</v>
      </c>
      <c r="E37" t="s">
        <v>205</v>
      </c>
      <c r="F37" t="s">
        <v>135</v>
      </c>
      <c r="G37" s="6">
        <v>0.8</v>
      </c>
      <c r="H37" s="6">
        <v>0.8</v>
      </c>
      <c r="I37" s="6">
        <v>0.8</v>
      </c>
      <c r="J37" s="6">
        <v>0.8</v>
      </c>
    </row>
    <row r="38" spans="4:10" x14ac:dyDescent="0.35">
      <c r="D38" t="s">
        <v>123</v>
      </c>
      <c r="E38" t="s">
        <v>206</v>
      </c>
      <c r="F38" t="s">
        <v>134</v>
      </c>
      <c r="G38" s="4">
        <f>G22-G43</f>
        <v>1.2300000000000033E-2</v>
      </c>
      <c r="H38" s="4">
        <f>H22-H43</f>
        <v>1.8100000000000005E-2</v>
      </c>
      <c r="I38" s="4">
        <f>I22-I43</f>
        <v>1.3600000000000001E-2</v>
      </c>
      <c r="J38" s="4">
        <f>J22-J43</f>
        <v>6.2200000000000033E-2</v>
      </c>
    </row>
    <row r="39" spans="4:10" x14ac:dyDescent="0.35">
      <c r="D39" t="s">
        <v>207</v>
      </c>
      <c r="E39" t="s">
        <v>176</v>
      </c>
      <c r="F39" t="s">
        <v>134</v>
      </c>
      <c r="G39" s="13"/>
      <c r="H39" s="13"/>
      <c r="I39" s="13"/>
      <c r="J39" s="13"/>
    </row>
    <row r="40" spans="4:10" x14ac:dyDescent="0.35">
      <c r="D40" t="s">
        <v>208</v>
      </c>
      <c r="E40" t="s">
        <v>209</v>
      </c>
      <c r="F40" t="s">
        <v>134</v>
      </c>
      <c r="G40" s="13"/>
      <c r="H40" s="13"/>
      <c r="I40" s="13"/>
      <c r="J40" s="13"/>
    </row>
    <row r="41" spans="4:10" x14ac:dyDescent="0.35">
      <c r="D41" t="s">
        <v>124</v>
      </c>
      <c r="E41" t="s">
        <v>210</v>
      </c>
      <c r="F41" t="s">
        <v>134</v>
      </c>
      <c r="G41" s="4">
        <f>G43*(-1)</f>
        <v>-0.46879999999999999</v>
      </c>
      <c r="H41" s="4">
        <f>H43*(-1)</f>
        <v>-0.62549999999999994</v>
      </c>
      <c r="I41" s="4">
        <f>I43*(-1)</f>
        <v>-0.44140000000000001</v>
      </c>
      <c r="J41" s="4">
        <f>J43*(-1)</f>
        <v>-0.57779999999999998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5"/>
      <c r="H42" s="15"/>
      <c r="I42" s="15"/>
      <c r="J42" s="15"/>
    </row>
    <row r="43" spans="4:10" x14ac:dyDescent="0.35">
      <c r="D43" t="s">
        <v>212</v>
      </c>
      <c r="E43" t="s">
        <v>180</v>
      </c>
      <c r="F43" t="s">
        <v>134</v>
      </c>
      <c r="G43" s="15">
        <v>0.46879999999999999</v>
      </c>
      <c r="H43" s="15">
        <v>0.62549999999999994</v>
      </c>
      <c r="I43" s="15">
        <v>0.44140000000000001</v>
      </c>
      <c r="J43" s="15">
        <v>0.57779999999999998</v>
      </c>
    </row>
    <row r="44" spans="4:10" x14ac:dyDescent="0.35">
      <c r="D44" t="s">
        <v>213</v>
      </c>
      <c r="E44" t="s">
        <v>181</v>
      </c>
      <c r="F44" t="s">
        <v>134</v>
      </c>
    </row>
    <row r="45" spans="4:10" x14ac:dyDescent="0.35">
      <c r="D45" t="s">
        <v>214</v>
      </c>
      <c r="E45" t="s">
        <v>183</v>
      </c>
      <c r="F45" t="s">
        <v>134</v>
      </c>
    </row>
    <row r="46" spans="4:10" x14ac:dyDescent="0.35">
      <c r="D46" t="s">
        <v>125</v>
      </c>
      <c r="E46" t="s">
        <v>215</v>
      </c>
      <c r="F46" t="s">
        <v>134</v>
      </c>
    </row>
    <row r="47" spans="4:10" x14ac:dyDescent="0.35">
      <c r="D47" t="s">
        <v>216</v>
      </c>
      <c r="E47" t="s">
        <v>217</v>
      </c>
      <c r="F47" t="s">
        <v>134</v>
      </c>
    </row>
    <row r="48" spans="4:10" x14ac:dyDescent="0.35">
      <c r="D48" t="s">
        <v>218</v>
      </c>
      <c r="E48" t="s">
        <v>219</v>
      </c>
      <c r="F48" t="s">
        <v>134</v>
      </c>
    </row>
    <row r="49" spans="4:10" x14ac:dyDescent="0.35">
      <c r="D49" t="s">
        <v>126</v>
      </c>
      <c r="E49" t="s">
        <v>302</v>
      </c>
      <c r="F49" t="s">
        <v>137</v>
      </c>
    </row>
    <row r="50" spans="4:10" x14ac:dyDescent="0.35">
      <c r="D50" t="s">
        <v>127</v>
      </c>
      <c r="E50" t="s">
        <v>303</v>
      </c>
      <c r="F50" t="s">
        <v>137</v>
      </c>
    </row>
    <row r="51" spans="4:10" x14ac:dyDescent="0.35">
      <c r="D51" t="s">
        <v>128</v>
      </c>
      <c r="E51" t="s">
        <v>310</v>
      </c>
      <c r="F51" t="s">
        <v>137</v>
      </c>
      <c r="G51">
        <f>G49-G50</f>
        <v>0</v>
      </c>
      <c r="H51">
        <f>H49-H50</f>
        <v>0</v>
      </c>
      <c r="I51">
        <f>I49-I50</f>
        <v>0</v>
      </c>
      <c r="J51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</row>
    <row r="53" spans="4:10" x14ac:dyDescent="0.35">
      <c r="D53" t="s">
        <v>129</v>
      </c>
      <c r="E53" t="s">
        <v>304</v>
      </c>
      <c r="F53" t="s">
        <v>137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H42:H51 G44:G51 G56:J57 G53:J54 I44:J51 G17:J18 G42 G20:G21 G24:G25 G15:J15 G29:J30 G39:J40 G35:J35 G32:J33 G27:J27 H20:H25 I20:J21 I24:J25 I42:J42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1" activePane="bottomRight" state="frozen"/>
      <selection activeCell="I39" sqref="I39"/>
      <selection pane="topRight" activeCell="I39" sqref="I39"/>
      <selection pane="bottomLeft" activeCell="I39" sqref="I39"/>
      <selection pane="bottomRight" activeCell="L19" sqref="L19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240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Март</v>
      </c>
      <c r="E7" s="38"/>
      <c r="F7" s="38"/>
    </row>
    <row r="8" spans="4:10" x14ac:dyDescent="0.35">
      <c r="J8" t="str">
        <f>"Форма 4 ("&amp;G1&amp;")"</f>
        <v>Форма 4 (Март)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Март 2023</v>
      </c>
      <c r="H9" t="str">
        <f>"Факт " &amp;$G$1&amp;" "&amp; god-1</f>
        <v>Факт Март 2023</v>
      </c>
      <c r="I9" t="str">
        <f>"План " &amp;$G$1&amp;" "&amp;god-0</f>
        <v>План Март 2024</v>
      </c>
      <c r="J9" t="str">
        <f>"План " &amp;$G$1&amp;" "&amp; god+1</f>
        <v>План Март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17">
        <v>1.22</v>
      </c>
      <c r="H11" s="17">
        <v>1.22</v>
      </c>
      <c r="I11" s="17">
        <v>1.22</v>
      </c>
      <c r="J11" s="17">
        <v>1.22</v>
      </c>
    </row>
    <row r="12" spans="4:10" x14ac:dyDescent="0.35">
      <c r="D12" t="s">
        <v>92</v>
      </c>
      <c r="E12" t="s">
        <v>173</v>
      </c>
      <c r="F12" t="s">
        <v>172</v>
      </c>
      <c r="G12" s="17">
        <v>1.22</v>
      </c>
      <c r="H12" s="17">
        <v>1.22</v>
      </c>
      <c r="I12" s="17">
        <v>1.22</v>
      </c>
      <c r="J12" s="17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G26/744*1000-0.0001</f>
        <v>1.4177662157474874E-2</v>
      </c>
      <c r="H14" s="16">
        <f>H26/744*1000-0.0001</f>
        <v>1.3064455428373277E-2</v>
      </c>
      <c r="I14" s="16">
        <f>I26/744*1000-0.0001</f>
        <v>1.8326985778702846E-2</v>
      </c>
      <c r="J14" s="16">
        <f>J26/744*1000-0.0001</f>
        <v>7.3635041623309139E-2</v>
      </c>
    </row>
    <row r="15" spans="4:10" x14ac:dyDescent="0.35">
      <c r="D15" t="s">
        <v>136</v>
      </c>
      <c r="E15" t="s">
        <v>176</v>
      </c>
      <c r="F15" t="s">
        <v>172</v>
      </c>
      <c r="G15" s="17"/>
      <c r="H15" s="17"/>
      <c r="I15" s="17"/>
      <c r="J15" s="17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-1.205822337842525</v>
      </c>
      <c r="H16" s="16">
        <f>H14-H13</f>
        <v>-1.2069355445716268</v>
      </c>
      <c r="I16" s="16">
        <f>I14-I13</f>
        <v>-1.201673014221297</v>
      </c>
      <c r="J16" s="16">
        <f>J14-J13</f>
        <v>-1.1463649583766908</v>
      </c>
    </row>
    <row r="17" spans="4:10" x14ac:dyDescent="0.35">
      <c r="D17" t="s">
        <v>117</v>
      </c>
      <c r="E17" t="s">
        <v>178</v>
      </c>
      <c r="F17" t="s">
        <v>172</v>
      </c>
      <c r="G17" s="17"/>
      <c r="H17" s="17"/>
      <c r="I17" s="17"/>
      <c r="J17" s="17"/>
    </row>
    <row r="18" spans="4:10" x14ac:dyDescent="0.35">
      <c r="D18" t="s">
        <v>179</v>
      </c>
      <c r="E18" t="s">
        <v>180</v>
      </c>
      <c r="F18" t="s">
        <v>172</v>
      </c>
      <c r="G18" s="17">
        <f>G16*(-1)</f>
        <v>1.205822337842525</v>
      </c>
      <c r="H18" s="17">
        <f>H16*(-1)</f>
        <v>1.2069355445716268</v>
      </c>
      <c r="I18" s="17">
        <f>I16*(-1)</f>
        <v>1.201673014221297</v>
      </c>
      <c r="J18" s="17">
        <f>J16*(-1)</f>
        <v>1.1463649583766908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17"/>
      <c r="H20" s="17"/>
      <c r="I20" s="17"/>
      <c r="J20" s="17"/>
    </row>
    <row r="21" spans="4:10" x14ac:dyDescent="0.35">
      <c r="D21" t="s">
        <v>383</v>
      </c>
      <c r="E21" t="s">
        <v>395</v>
      </c>
      <c r="F21" t="s">
        <v>134</v>
      </c>
      <c r="G21" s="17">
        <v>0</v>
      </c>
      <c r="H21" s="17"/>
      <c r="I21" s="17">
        <v>0</v>
      </c>
      <c r="J21" s="17">
        <v>0</v>
      </c>
    </row>
    <row r="22" spans="4:10" x14ac:dyDescent="0.35">
      <c r="D22" t="s">
        <v>119</v>
      </c>
      <c r="E22" t="s">
        <v>184</v>
      </c>
      <c r="F22" t="s">
        <v>134</v>
      </c>
      <c r="G22" s="17">
        <v>0.67030000000000001</v>
      </c>
      <c r="H22" s="17">
        <v>0.61050000000000004</v>
      </c>
      <c r="I22" s="17">
        <v>0.52500000000000002</v>
      </c>
      <c r="J22" s="17">
        <v>0.61</v>
      </c>
    </row>
    <row r="23" spans="4:10" x14ac:dyDescent="0.35">
      <c r="D23" t="s">
        <v>384</v>
      </c>
      <c r="E23" t="s">
        <v>394</v>
      </c>
      <c r="F23" t="s">
        <v>134</v>
      </c>
      <c r="G23" s="17">
        <f>G12*31*24/1000</f>
        <v>0.90768000000000004</v>
      </c>
      <c r="H23" s="17"/>
      <c r="I23" s="17">
        <f>I12*31*24/1000</f>
        <v>0.90768000000000004</v>
      </c>
      <c r="J23" s="17">
        <f>J12*31*24/1000</f>
        <v>0.90768000000000004</v>
      </c>
    </row>
    <row r="24" spans="4:10" x14ac:dyDescent="0.35">
      <c r="D24" t="s">
        <v>185</v>
      </c>
      <c r="E24" t="s">
        <v>186</v>
      </c>
      <c r="F24" t="s">
        <v>134</v>
      </c>
      <c r="G24" s="17"/>
      <c r="H24" s="17"/>
      <c r="I24" s="17"/>
      <c r="J24" s="17"/>
    </row>
    <row r="25" spans="4:10" x14ac:dyDescent="0.35">
      <c r="D25" t="s">
        <v>187</v>
      </c>
      <c r="E25" t="s">
        <v>188</v>
      </c>
      <c r="F25" t="s">
        <v>134</v>
      </c>
      <c r="G25" s="17"/>
      <c r="H25" s="17"/>
      <c r="I25" s="17"/>
      <c r="J25" s="17"/>
    </row>
    <row r="26" spans="4:10" x14ac:dyDescent="0.35">
      <c r="D26" t="s">
        <v>120</v>
      </c>
      <c r="E26" t="s">
        <v>189</v>
      </c>
      <c r="F26" t="s">
        <v>134</v>
      </c>
      <c r="G26" s="17">
        <f>G38-G34</f>
        <v>1.0622580645161306E-2</v>
      </c>
      <c r="H26" s="17">
        <f>H38-H34</f>
        <v>9.7943548387097179E-3</v>
      </c>
      <c r="I26" s="17">
        <f>I38-I34</f>
        <v>1.3709677419354915E-2</v>
      </c>
      <c r="J26" s="17">
        <f>J38-J34</f>
        <v>5.4858870967742002E-2</v>
      </c>
    </row>
    <row r="27" spans="4:10" x14ac:dyDescent="0.35">
      <c r="D27" t="s">
        <v>190</v>
      </c>
      <c r="E27" t="s">
        <v>191</v>
      </c>
      <c r="F27" t="s">
        <v>134</v>
      </c>
      <c r="G27" s="17">
        <f>G26</f>
        <v>1.0622580645161306E-2</v>
      </c>
      <c r="H27" s="17">
        <f>H26</f>
        <v>9.7943548387097179E-3</v>
      </c>
      <c r="I27" s="17">
        <f>I26</f>
        <v>1.3709677419354915E-2</v>
      </c>
      <c r="J27" s="17">
        <f>J26</f>
        <v>5.4858870967742002E-2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1.5847502081398339</v>
      </c>
      <c r="H28" s="16">
        <f>H26/H22*100</f>
        <v>1.6043169268975785</v>
      </c>
      <c r="I28" s="16">
        <f>I26/I22*100</f>
        <v>2.6113671274961741</v>
      </c>
      <c r="J28" s="16">
        <f>J26/J22*100</f>
        <v>8.9932575356954114</v>
      </c>
    </row>
    <row r="29" spans="4:10" x14ac:dyDescent="0.35">
      <c r="D29" t="s">
        <v>194</v>
      </c>
      <c r="E29" t="s">
        <v>195</v>
      </c>
      <c r="F29" t="s">
        <v>134</v>
      </c>
      <c r="G29" s="17"/>
      <c r="H29" s="17"/>
      <c r="I29" s="17"/>
      <c r="J29" s="17"/>
    </row>
    <row r="30" spans="4:10" x14ac:dyDescent="0.35">
      <c r="D30" t="s">
        <v>196</v>
      </c>
      <c r="E30" t="s">
        <v>355</v>
      </c>
      <c r="F30" t="s">
        <v>356</v>
      </c>
      <c r="G30" s="17"/>
      <c r="H30" s="17"/>
      <c r="I30" s="17"/>
      <c r="J30" s="17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0.6596774193548387</v>
      </c>
      <c r="H31" s="16">
        <f>H43/0.992</f>
        <v>0.60070564516129032</v>
      </c>
      <c r="I31" s="16">
        <f>I43/0.992</f>
        <v>0.51129032258064511</v>
      </c>
      <c r="J31" s="16">
        <f>J43/0.992</f>
        <v>0.55514112903225799</v>
      </c>
    </row>
    <row r="32" spans="4:10" x14ac:dyDescent="0.35">
      <c r="D32" t="s">
        <v>138</v>
      </c>
      <c r="E32" t="s">
        <v>186</v>
      </c>
      <c r="F32" t="s">
        <v>134</v>
      </c>
      <c r="G32" s="17"/>
      <c r="H32" s="17"/>
      <c r="I32" s="17"/>
      <c r="J32" s="17"/>
    </row>
    <row r="33" spans="4:10" x14ac:dyDescent="0.35">
      <c r="D33" t="s">
        <v>198</v>
      </c>
      <c r="E33" t="s">
        <v>188</v>
      </c>
      <c r="F33" t="s">
        <v>134</v>
      </c>
      <c r="G33" s="17"/>
      <c r="H33" s="17"/>
      <c r="I33" s="17"/>
      <c r="J33" s="17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5.2774193548387194E-3</v>
      </c>
      <c r="H34" s="18">
        <f>H31-H43</f>
        <v>4.8056451612903395E-3</v>
      </c>
      <c r="I34" s="18">
        <f>I31-I43</f>
        <v>4.0903225806451227E-3</v>
      </c>
      <c r="J34" s="18">
        <f>J31-J43</f>
        <v>4.4411290322580177E-3</v>
      </c>
    </row>
    <row r="35" spans="4:10" x14ac:dyDescent="0.35">
      <c r="D35" t="s">
        <v>200</v>
      </c>
      <c r="E35" t="s">
        <v>201</v>
      </c>
      <c r="F35" t="s">
        <v>134</v>
      </c>
      <c r="G35" s="17"/>
      <c r="H35" s="17"/>
      <c r="I35" s="17"/>
      <c r="J35" s="17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5.2774193548387194E-3</v>
      </c>
      <c r="H36" s="18">
        <f>H34</f>
        <v>4.8056451612903395E-3</v>
      </c>
      <c r="I36" s="18">
        <f>I34</f>
        <v>4.0903225806451227E-3</v>
      </c>
      <c r="J36" s="18">
        <f>J34</f>
        <v>4.4411290322580177E-3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1.5900000000000025E-2</v>
      </c>
      <c r="H38" s="18">
        <f>H22-H43</f>
        <v>1.4600000000000057E-2</v>
      </c>
      <c r="I38" s="18">
        <f>I22-I43</f>
        <v>1.7800000000000038E-2</v>
      </c>
      <c r="J38" s="18">
        <f>J22-J43</f>
        <v>5.9300000000000019E-2</v>
      </c>
    </row>
    <row r="39" spans="4:10" x14ac:dyDescent="0.35">
      <c r="D39" t="s">
        <v>207</v>
      </c>
      <c r="E39" t="s">
        <v>176</v>
      </c>
      <c r="F39" t="s">
        <v>134</v>
      </c>
      <c r="G39" s="17"/>
      <c r="H39" s="17"/>
      <c r="I39" s="17"/>
      <c r="J39" s="17"/>
    </row>
    <row r="40" spans="4:10" x14ac:dyDescent="0.35">
      <c r="D40" t="s">
        <v>208</v>
      </c>
      <c r="E40" t="s">
        <v>209</v>
      </c>
      <c r="F40" t="s">
        <v>134</v>
      </c>
      <c r="G40" s="17"/>
      <c r="H40" s="17"/>
      <c r="I40" s="17"/>
      <c r="J40" s="17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-0.65439999999999998</v>
      </c>
      <c r="H41" s="16">
        <f>H43*(-1)</f>
        <v>-0.59589999999999999</v>
      </c>
      <c r="I41" s="16">
        <f>I43*(-1)</f>
        <v>-0.50719999999999998</v>
      </c>
      <c r="J41" s="16">
        <f>J43*(-1)</f>
        <v>-0.55069999999999997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17"/>
      <c r="H42" s="17"/>
      <c r="I42" s="17"/>
      <c r="J42" s="17"/>
    </row>
    <row r="43" spans="4:10" x14ac:dyDescent="0.35">
      <c r="D43" t="s">
        <v>212</v>
      </c>
      <c r="E43" t="s">
        <v>180</v>
      </c>
      <c r="F43" t="s">
        <v>134</v>
      </c>
      <c r="G43" s="17">
        <v>0.65439999999999998</v>
      </c>
      <c r="H43" s="17">
        <v>0.59589999999999999</v>
      </c>
      <c r="I43" s="17">
        <v>0.50719999999999998</v>
      </c>
      <c r="J43" s="17">
        <v>0.55069999999999997</v>
      </c>
    </row>
    <row r="44" spans="4:10" x14ac:dyDescent="0.35">
      <c r="D44" t="s">
        <v>213</v>
      </c>
      <c r="E44" t="s">
        <v>181</v>
      </c>
      <c r="F44" t="s">
        <v>134</v>
      </c>
    </row>
    <row r="45" spans="4:10" x14ac:dyDescent="0.35">
      <c r="D45" t="s">
        <v>214</v>
      </c>
      <c r="E45" t="s">
        <v>183</v>
      </c>
      <c r="F45" t="s">
        <v>134</v>
      </c>
    </row>
    <row r="46" spans="4:10" x14ac:dyDescent="0.35">
      <c r="D46" t="s">
        <v>125</v>
      </c>
      <c r="E46" t="s">
        <v>215</v>
      </c>
      <c r="F46" t="s">
        <v>134</v>
      </c>
    </row>
    <row r="47" spans="4:10" x14ac:dyDescent="0.35">
      <c r="D47" t="s">
        <v>216</v>
      </c>
      <c r="E47" t="s">
        <v>217</v>
      </c>
      <c r="F47" t="s">
        <v>134</v>
      </c>
    </row>
    <row r="48" spans="4:10" x14ac:dyDescent="0.35">
      <c r="D48" t="s">
        <v>218</v>
      </c>
      <c r="E48" t="s">
        <v>219</v>
      </c>
      <c r="F48" t="s">
        <v>134</v>
      </c>
    </row>
    <row r="49" spans="4:10" x14ac:dyDescent="0.35">
      <c r="D49" t="s">
        <v>126</v>
      </c>
      <c r="E49" t="s">
        <v>302</v>
      </c>
      <c r="F49" t="s">
        <v>137</v>
      </c>
    </row>
    <row r="50" spans="4:10" x14ac:dyDescent="0.35">
      <c r="D50" t="s">
        <v>127</v>
      </c>
      <c r="E50" t="s">
        <v>303</v>
      </c>
      <c r="F50" t="s">
        <v>137</v>
      </c>
    </row>
    <row r="51" spans="4:10" x14ac:dyDescent="0.35">
      <c r="D51" t="s">
        <v>128</v>
      </c>
      <c r="E51" t="s">
        <v>310</v>
      </c>
      <c r="F51" t="s">
        <v>137</v>
      </c>
      <c r="G51">
        <f>G49-G50</f>
        <v>0</v>
      </c>
      <c r="H51">
        <f>H49-H50</f>
        <v>0</v>
      </c>
      <c r="I51">
        <f>I49-I50</f>
        <v>0</v>
      </c>
      <c r="J51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</row>
    <row r="53" spans="4:10" x14ac:dyDescent="0.35">
      <c r="D53" t="s">
        <v>129</v>
      </c>
      <c r="E53" t="s">
        <v>304</v>
      </c>
      <c r="F53" t="s">
        <v>137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E64 F75:G75 F72:G72 F60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11" activePane="bottomRight" state="frozen"/>
      <selection activeCell="I39" sqref="I39"/>
      <selection pane="topRight" activeCell="I39" sqref="I39"/>
      <selection pane="bottomLeft" activeCell="I39" sqref="I39"/>
      <selection pane="bottomRight" activeCell="I52" sqref="I52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241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Апрель</v>
      </c>
      <c r="E7" s="38"/>
      <c r="F7" s="38"/>
    </row>
    <row r="8" spans="4:10" x14ac:dyDescent="0.35">
      <c r="J8" t="str">
        <f>"Форма 4 ("&amp;G1&amp;")"</f>
        <v>Форма 4 (Апрель)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Апрель 2023</v>
      </c>
      <c r="H9" t="str">
        <f>"Факт " &amp;$G$1&amp;" "&amp; god-1</f>
        <v>Факт Апрель 2023</v>
      </c>
      <c r="I9" t="str">
        <f>"План " &amp;$G$1&amp;" "&amp;god-0</f>
        <v>План Апрель 2024</v>
      </c>
      <c r="J9" t="str">
        <f>"План " &amp;$G$1&amp;" "&amp; god+1</f>
        <v>План Апрель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G26/720*1000-0.0001</f>
        <v>1.1182482078853185E-2</v>
      </c>
      <c r="H14" s="16">
        <f>H26/720*1000-0.0001</f>
        <v>1.5690770609319043E-2</v>
      </c>
      <c r="I14" s="16">
        <f>I26/720*1000-0.0001</f>
        <v>1.1207123655913965E-2</v>
      </c>
      <c r="J14" s="16">
        <f>J26/720*1000-0.0001</f>
        <v>0.10359063620071676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-1.2088175179211469</v>
      </c>
      <c r="H16" s="16">
        <f>H14-H13</f>
        <v>-1.204309229390681</v>
      </c>
      <c r="I16" s="16">
        <f>I14-I13</f>
        <v>-1.2087928763440861</v>
      </c>
      <c r="J16" s="16">
        <f>J14-J13</f>
        <v>-1.1164093637992831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29">
        <f>G16*(-1)</f>
        <v>1.2088175179211469</v>
      </c>
      <c r="H18" s="29">
        <f>H16*(-1)</f>
        <v>1.204309229390681</v>
      </c>
      <c r="I18" s="29">
        <f>I16*(-1)</f>
        <v>1.2087928763440861</v>
      </c>
      <c r="J18" s="29">
        <f>J16*(-1)</f>
        <v>1.1164093637992831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28">
        <v>0.68020000000000003</v>
      </c>
      <c r="H22" s="28">
        <v>0.82769999999999999</v>
      </c>
      <c r="I22" s="28">
        <v>0.878</v>
      </c>
      <c r="J22" s="28">
        <v>0.83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G12*30*24/1000</f>
        <v>0.87840000000000007</v>
      </c>
      <c r="H23" s="28"/>
      <c r="I23" s="28">
        <f>I12*30*24/1000</f>
        <v>0.87840000000000007</v>
      </c>
      <c r="J23" s="28">
        <f>J12*30*24/1000</f>
        <v>0.87840000000000007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8.1233870967742927E-3</v>
      </c>
      <c r="H26" s="28">
        <f>H38-H34</f>
        <v>1.1369354838709711E-2</v>
      </c>
      <c r="I26" s="28">
        <f>I38-I34</f>
        <v>8.1411290322580543E-3</v>
      </c>
      <c r="J26" s="28">
        <f>J38-J34</f>
        <v>7.4657258064516063E-2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8.1233870967742927E-3</v>
      </c>
      <c r="H27" s="28">
        <f>H26</f>
        <v>1.1369354838709711E-2</v>
      </c>
      <c r="I27" s="28">
        <f>I26</f>
        <v>8.1411290322580543E-3</v>
      </c>
      <c r="J27" s="28">
        <f>J26</f>
        <v>7.4657258064516063E-2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1.1942644952623187</v>
      </c>
      <c r="H28" s="16">
        <f>H26/H22*100</f>
        <v>1.3736081718871223</v>
      </c>
      <c r="I28" s="16">
        <f>I26/I22*100</f>
        <v>0.92723565287677157</v>
      </c>
      <c r="J28" s="16">
        <f>J26/J22*100</f>
        <v>8.9948503692188027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0.67207661290322573</v>
      </c>
      <c r="H31" s="16">
        <f>H43/0.992</f>
        <v>0.81633064516129028</v>
      </c>
      <c r="I31" s="16">
        <f>I43/0.992</f>
        <v>0.86985887096774195</v>
      </c>
      <c r="J31" s="16">
        <f>J43/0.992</f>
        <v>0.7553427419354839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5.3766129032257748E-3</v>
      </c>
      <c r="H34" s="18">
        <f>H31-H43</f>
        <v>6.530645161290316E-3</v>
      </c>
      <c r="I34" s="18">
        <f>I31-I43</f>
        <v>6.958870967741948E-3</v>
      </c>
      <c r="J34" s="18">
        <f>J31-J43</f>
        <v>6.0427419354839307E-3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5.3766129032257748E-3</v>
      </c>
      <c r="H36" s="18">
        <f>H34</f>
        <v>6.530645161290316E-3</v>
      </c>
      <c r="I36" s="18">
        <f>I34</f>
        <v>6.958870967741948E-3</v>
      </c>
      <c r="J36" s="18">
        <f>J34</f>
        <v>6.0427419354839307E-3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1.3500000000000068E-2</v>
      </c>
      <c r="H38" s="18">
        <f>H22-H43</f>
        <v>1.7900000000000027E-2</v>
      </c>
      <c r="I38" s="18">
        <f>I22-I43</f>
        <v>1.5100000000000002E-2</v>
      </c>
      <c r="J38" s="18">
        <f>J22-J43</f>
        <v>8.0699999999999994E-2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-0.66669999999999996</v>
      </c>
      <c r="H41" s="16">
        <f>H43*(-1)</f>
        <v>-0.80979999999999996</v>
      </c>
      <c r="I41" s="16">
        <f>I43*(-1)</f>
        <v>-0.8629</v>
      </c>
      <c r="J41" s="16">
        <f>J43*(-1)</f>
        <v>-0.74929999999999997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32"/>
      <c r="H42" s="32"/>
      <c r="I42" s="32"/>
      <c r="J42" s="32"/>
    </row>
    <row r="43" spans="4:10" x14ac:dyDescent="0.35">
      <c r="D43" t="s">
        <v>212</v>
      </c>
      <c r="E43" t="s">
        <v>180</v>
      </c>
      <c r="F43" t="s">
        <v>134</v>
      </c>
      <c r="G43" s="32">
        <v>0.66669999999999996</v>
      </c>
      <c r="H43" s="32">
        <v>0.80979999999999996</v>
      </c>
      <c r="I43" s="32">
        <v>0.8629</v>
      </c>
      <c r="J43" s="32">
        <v>0.74929999999999997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</row>
    <row r="47" spans="4:10" x14ac:dyDescent="0.35">
      <c r="D47" t="s">
        <v>216</v>
      </c>
      <c r="E47" t="s">
        <v>217</v>
      </c>
      <c r="F47" t="s">
        <v>134</v>
      </c>
    </row>
    <row r="48" spans="4:10" x14ac:dyDescent="0.35">
      <c r="D48" t="s">
        <v>218</v>
      </c>
      <c r="E48" t="s">
        <v>219</v>
      </c>
      <c r="F48" t="s">
        <v>134</v>
      </c>
    </row>
    <row r="49" spans="4:10" x14ac:dyDescent="0.35">
      <c r="D49" t="s">
        <v>126</v>
      </c>
      <c r="E49" t="s">
        <v>302</v>
      </c>
      <c r="F49" t="s">
        <v>137</v>
      </c>
    </row>
    <row r="50" spans="4:10" x14ac:dyDescent="0.35">
      <c r="D50" t="s">
        <v>127</v>
      </c>
      <c r="E50" t="s">
        <v>303</v>
      </c>
      <c r="F50" t="s">
        <v>137</v>
      </c>
    </row>
    <row r="51" spans="4:10" x14ac:dyDescent="0.35">
      <c r="D51" t="s">
        <v>128</v>
      </c>
      <c r="E51" t="s">
        <v>310</v>
      </c>
      <c r="F51" t="s">
        <v>137</v>
      </c>
      <c r="G51">
        <f>G49-G50</f>
        <v>0</v>
      </c>
      <c r="H51">
        <f>H49-H50</f>
        <v>0</v>
      </c>
      <c r="I51">
        <f>I49-I50</f>
        <v>0</v>
      </c>
      <c r="J51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</row>
    <row r="53" spans="4:10" x14ac:dyDescent="0.35">
      <c r="D53" t="s">
        <v>129</v>
      </c>
      <c r="E53" t="s">
        <v>304</v>
      </c>
      <c r="F53" t="s">
        <v>137</v>
      </c>
    </row>
    <row r="54" spans="4:10" x14ac:dyDescent="0.35">
      <c r="D54" t="s">
        <v>130</v>
      </c>
      <c r="E54" t="s">
        <v>309</v>
      </c>
      <c r="F54" t="s">
        <v>137</v>
      </c>
      <c r="G54">
        <f>G51-G53</f>
        <v>0</v>
      </c>
      <c r="H54">
        <f>H51-H53</f>
        <v>0</v>
      </c>
      <c r="I54">
        <f>I51-I53</f>
        <v>0</v>
      </c>
      <c r="J54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</row>
    <row r="56" spans="4:10" x14ac:dyDescent="0.35">
      <c r="D56" t="s">
        <v>386</v>
      </c>
      <c r="E56" t="s">
        <v>306</v>
      </c>
      <c r="F56" t="s">
        <v>307</v>
      </c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E64 F75:G75 F72:G72 F60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0"/>
    <pageSetUpPr fitToPage="1"/>
  </sheetPr>
  <dimension ref="D1:J78"/>
  <sheetViews>
    <sheetView showGridLines="0" topLeftCell="C5" zoomScaleNormal="100" zoomScaleSheetLayoutView="100" workbookViewId="0">
      <pane xSplit="4" ySplit="6" topLeftCell="G33" activePane="bottomRight" state="frozen"/>
      <selection activeCell="I39" sqref="I39"/>
      <selection pane="topRight" activeCell="I39" sqref="I39"/>
      <selection pane="bottomLeft" activeCell="I39" sqref="I39"/>
      <selection pane="bottomRight" activeCell="I47" sqref="I47"/>
    </sheetView>
  </sheetViews>
  <sheetFormatPr defaultColWidth="14.1796875" defaultRowHeight="14.5" x14ac:dyDescent="0.35"/>
  <cols>
    <col min="1" max="2" width="0" hidden="1" customWidth="1"/>
    <col min="3" max="3" width="2.7265625" customWidth="1"/>
    <col min="4" max="4" width="7.7265625" customWidth="1"/>
    <col min="5" max="5" width="56.26953125" customWidth="1"/>
    <col min="6" max="6" width="11.7265625" customWidth="1"/>
    <col min="7" max="10" width="18.7265625" customWidth="1"/>
  </cols>
  <sheetData>
    <row r="1" spans="4:10" ht="17.25" hidden="1" customHeight="1" x14ac:dyDescent="0.35">
      <c r="D1" t="str">
        <f>region_name</f>
        <v>Орловская область</v>
      </c>
      <c r="E1" t="str">
        <f>station</f>
        <v>Лыковская ГЭС</v>
      </c>
      <c r="F1">
        <f>god</f>
        <v>2024</v>
      </c>
      <c r="G1" t="s">
        <v>242</v>
      </c>
    </row>
    <row r="2" spans="4:10" ht="17.25" hidden="1" customHeight="1" x14ac:dyDescent="0.35"/>
    <row r="3" spans="4:10" ht="17.25" hidden="1" customHeight="1" x14ac:dyDescent="0.35"/>
    <row r="4" spans="4:10" ht="17.25" hidden="1" customHeight="1" x14ac:dyDescent="0.35"/>
    <row r="6" spans="4:10" ht="16" customHeight="1" x14ac:dyDescent="0.35">
      <c r="D6" s="38" t="str">
        <f>"Баланс электрической энергии и мощности в "&amp;god&amp;" году "</f>
        <v xml:space="preserve">Баланс электрической энергии и мощности в 2024 году </v>
      </c>
      <c r="E6" s="38"/>
      <c r="F6" s="38"/>
    </row>
    <row r="7" spans="4:10" ht="16" customHeight="1" x14ac:dyDescent="0.35">
      <c r="D7" s="38" t="str">
        <f>station &amp; ". " &amp;G1</f>
        <v>Лыковская ГЭС. Май</v>
      </c>
      <c r="E7" s="38"/>
      <c r="F7" s="38"/>
    </row>
    <row r="8" spans="4:10" x14ac:dyDescent="0.35">
      <c r="J8" t="str">
        <f>"Форма 4 ("&amp;G1&amp;")"</f>
        <v>Форма 4 (Май)</v>
      </c>
    </row>
    <row r="9" spans="4:10" ht="29.25" customHeight="1" x14ac:dyDescent="0.35">
      <c r="D9" t="s">
        <v>8</v>
      </c>
      <c r="E9" t="s">
        <v>170</v>
      </c>
      <c r="F9" t="s">
        <v>116</v>
      </c>
      <c r="G9" t="str">
        <f>"План " &amp;$G$1&amp;" "&amp; god-1</f>
        <v>План Май 2023</v>
      </c>
      <c r="H9" t="str">
        <f>"Факт " &amp;$G$1&amp;" "&amp; god-21</f>
        <v>Факт Май 2003</v>
      </c>
      <c r="I9" t="str">
        <f>"План " &amp;$G$1&amp;" "&amp;god-0</f>
        <v>План Май 2024</v>
      </c>
      <c r="J9" t="str">
        <f>"План " &amp;$G$1&amp;" "&amp; god+1</f>
        <v>План Май 2025</v>
      </c>
    </row>
    <row r="10" spans="4:10" ht="12" customHeight="1" x14ac:dyDescent="0.3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</row>
    <row r="11" spans="4:10" x14ac:dyDescent="0.35">
      <c r="D11" t="s">
        <v>9</v>
      </c>
      <c r="E11" t="s">
        <v>171</v>
      </c>
      <c r="F11" t="s">
        <v>172</v>
      </c>
      <c r="G11" s="28">
        <v>1.22</v>
      </c>
      <c r="H11" s="28">
        <v>1.22</v>
      </c>
      <c r="I11" s="28">
        <v>1.22</v>
      </c>
      <c r="J11" s="28">
        <v>1.22</v>
      </c>
    </row>
    <row r="12" spans="4:10" x14ac:dyDescent="0.35">
      <c r="D12" t="s">
        <v>92</v>
      </c>
      <c r="E12" t="s">
        <v>173</v>
      </c>
      <c r="F12" t="s">
        <v>172</v>
      </c>
      <c r="G12" s="28">
        <v>1.22</v>
      </c>
      <c r="H12" s="28">
        <v>1.22</v>
      </c>
      <c r="I12" s="28">
        <v>1.22</v>
      </c>
      <c r="J12" s="28">
        <v>1.22</v>
      </c>
    </row>
    <row r="13" spans="4:10" x14ac:dyDescent="0.35">
      <c r="D13" t="s">
        <v>93</v>
      </c>
      <c r="E13" t="s">
        <v>174</v>
      </c>
      <c r="F13" t="s">
        <v>172</v>
      </c>
      <c r="G13" s="16">
        <v>1.22</v>
      </c>
      <c r="H13" s="16">
        <v>1.22</v>
      </c>
      <c r="I13" s="16">
        <v>1.22</v>
      </c>
      <c r="J13" s="16">
        <v>1.22</v>
      </c>
    </row>
    <row r="14" spans="4:10" x14ac:dyDescent="0.35">
      <c r="D14" t="s">
        <v>94</v>
      </c>
      <c r="E14" t="s">
        <v>175</v>
      </c>
      <c r="F14" t="s">
        <v>172</v>
      </c>
      <c r="G14" s="16">
        <f>G26/744*1000-0.0001</f>
        <v>1.0928009018383554E-2</v>
      </c>
      <c r="H14" s="16">
        <f>H26/744*1000-0.0001</f>
        <v>1.4478997571973811E-2</v>
      </c>
      <c r="I14" s="16">
        <f>I26/744*1000-0.0001</f>
        <v>1.4636168921262542E-2</v>
      </c>
      <c r="J14" s="16">
        <f>J26/744*1000-0.0001</f>
        <v>9.7264941033645594E-2</v>
      </c>
    </row>
    <row r="15" spans="4:10" x14ac:dyDescent="0.35">
      <c r="D15" t="s">
        <v>136</v>
      </c>
      <c r="E15" t="s">
        <v>176</v>
      </c>
      <c r="F15" t="s">
        <v>172</v>
      </c>
      <c r="G15" s="29"/>
      <c r="H15" s="29"/>
      <c r="I15" s="29"/>
      <c r="J15" s="29"/>
    </row>
    <row r="16" spans="4:10" x14ac:dyDescent="0.35">
      <c r="D16" t="s">
        <v>115</v>
      </c>
      <c r="E16" t="s">
        <v>177</v>
      </c>
      <c r="F16" t="s">
        <v>172</v>
      </c>
      <c r="G16" s="16">
        <f>G14-G13</f>
        <v>-1.2090719909816163</v>
      </c>
      <c r="H16" s="16">
        <f>H14-H13</f>
        <v>-1.2055210024280261</v>
      </c>
      <c r="I16" s="16">
        <f>I14-I13</f>
        <v>-1.2053638310787373</v>
      </c>
      <c r="J16" s="16">
        <f>J14-J13</f>
        <v>-1.1227350589663543</v>
      </c>
    </row>
    <row r="17" spans="4:10" x14ac:dyDescent="0.35">
      <c r="D17" t="s">
        <v>117</v>
      </c>
      <c r="E17" t="s">
        <v>178</v>
      </c>
      <c r="F17" t="s">
        <v>172</v>
      </c>
      <c r="G17" s="29"/>
      <c r="H17" s="29"/>
      <c r="I17" s="29"/>
      <c r="J17" s="29"/>
    </row>
    <row r="18" spans="4:10" x14ac:dyDescent="0.35">
      <c r="D18" t="s">
        <v>179</v>
      </c>
      <c r="E18" t="s">
        <v>180</v>
      </c>
      <c r="F18" t="s">
        <v>172</v>
      </c>
      <c r="G18" s="33">
        <f>G16*(-1)</f>
        <v>1.2090719909816163</v>
      </c>
      <c r="H18" s="33">
        <f>H16*(-1)</f>
        <v>1.2055210024280261</v>
      </c>
      <c r="I18" s="33">
        <f>I16*(-1)</f>
        <v>1.2053638310787373</v>
      </c>
      <c r="J18" s="33">
        <f>J16*(-1)</f>
        <v>1.1227350589663543</v>
      </c>
    </row>
    <row r="19" spans="4:10" x14ac:dyDescent="0.35">
      <c r="D19" t="s">
        <v>118</v>
      </c>
      <c r="E19" t="s">
        <v>181</v>
      </c>
      <c r="F19" t="s">
        <v>172</v>
      </c>
      <c r="G19" s="16"/>
      <c r="H19" s="16"/>
      <c r="I19" s="16"/>
      <c r="J19" s="16"/>
    </row>
    <row r="20" spans="4:10" x14ac:dyDescent="0.35">
      <c r="D20" t="s">
        <v>182</v>
      </c>
      <c r="E20" t="s">
        <v>183</v>
      </c>
      <c r="F20" t="s">
        <v>172</v>
      </c>
      <c r="G20" s="28"/>
      <c r="H20" s="28"/>
      <c r="I20" s="28"/>
      <c r="J20" s="28"/>
    </row>
    <row r="21" spans="4:10" x14ac:dyDescent="0.35">
      <c r="D21" t="s">
        <v>383</v>
      </c>
      <c r="E21" t="s">
        <v>395</v>
      </c>
      <c r="F21" t="s">
        <v>134</v>
      </c>
      <c r="G21" s="28">
        <v>0</v>
      </c>
      <c r="H21" s="28"/>
      <c r="I21" s="28">
        <v>0</v>
      </c>
      <c r="J21" s="28">
        <v>0</v>
      </c>
    </row>
    <row r="22" spans="4:10" x14ac:dyDescent="0.35">
      <c r="D22" t="s">
        <v>119</v>
      </c>
      <c r="E22" t="s">
        <v>184</v>
      </c>
      <c r="F22" t="s">
        <v>134</v>
      </c>
      <c r="G22" s="28">
        <v>0.64510000000000001</v>
      </c>
      <c r="H22" s="28">
        <v>0.80500000000000005</v>
      </c>
      <c r="I22" s="28">
        <v>0.82799999999999996</v>
      </c>
      <c r="J22" s="28">
        <v>0.80500000000000005</v>
      </c>
    </row>
    <row r="23" spans="4:10" x14ac:dyDescent="0.35">
      <c r="D23" t="s">
        <v>384</v>
      </c>
      <c r="E23" t="s">
        <v>394</v>
      </c>
      <c r="F23" t="s">
        <v>134</v>
      </c>
      <c r="G23" s="28">
        <f>G12*31*24/1000</f>
        <v>0.90768000000000004</v>
      </c>
      <c r="H23" s="28"/>
      <c r="I23" s="28">
        <f>I12*31*24/1000</f>
        <v>0.90768000000000004</v>
      </c>
      <c r="J23" s="28">
        <f>J12*31*24/1000</f>
        <v>0.90768000000000004</v>
      </c>
    </row>
    <row r="24" spans="4:10" x14ac:dyDescent="0.35">
      <c r="D24" t="s">
        <v>185</v>
      </c>
      <c r="E24" t="s">
        <v>186</v>
      </c>
      <c r="F24" t="s">
        <v>134</v>
      </c>
      <c r="G24" s="28"/>
      <c r="H24" s="28"/>
      <c r="I24" s="28"/>
      <c r="J24" s="28"/>
    </row>
    <row r="25" spans="4:10" x14ac:dyDescent="0.35">
      <c r="D25" t="s">
        <v>187</v>
      </c>
      <c r="E25" t="s">
        <v>188</v>
      </c>
      <c r="F25" t="s">
        <v>134</v>
      </c>
      <c r="G25" s="28"/>
      <c r="H25" s="28"/>
      <c r="I25" s="28"/>
      <c r="J25" s="28"/>
    </row>
    <row r="26" spans="4:10" x14ac:dyDescent="0.35">
      <c r="D26" t="s">
        <v>120</v>
      </c>
      <c r="E26" t="s">
        <v>189</v>
      </c>
      <c r="F26" t="s">
        <v>134</v>
      </c>
      <c r="G26" s="28">
        <f>G38-G34</f>
        <v>8.2048387096773645E-3</v>
      </c>
      <c r="H26" s="28">
        <f>H38-H34</f>
        <v>1.0846774193548514E-2</v>
      </c>
      <c r="I26" s="28">
        <f>I38-I34</f>
        <v>1.0963709677419331E-2</v>
      </c>
      <c r="J26" s="28">
        <f>J38-J34</f>
        <v>7.2439516129032322E-2</v>
      </c>
    </row>
    <row r="27" spans="4:10" x14ac:dyDescent="0.35">
      <c r="D27" t="s">
        <v>190</v>
      </c>
      <c r="E27" t="s">
        <v>191</v>
      </c>
      <c r="F27" t="s">
        <v>134</v>
      </c>
      <c r="G27" s="28">
        <f>G26</f>
        <v>8.2048387096773645E-3</v>
      </c>
      <c r="H27" s="28">
        <f>H26</f>
        <v>1.0846774193548514E-2</v>
      </c>
      <c r="I27" s="28">
        <f>I26</f>
        <v>1.0963709677419331E-2</v>
      </c>
      <c r="J27" s="28">
        <f>J26</f>
        <v>7.2439516129032322E-2</v>
      </c>
    </row>
    <row r="28" spans="4:10" x14ac:dyDescent="0.35">
      <c r="D28" t="s">
        <v>192</v>
      </c>
      <c r="E28" t="s">
        <v>193</v>
      </c>
      <c r="F28" t="s">
        <v>135</v>
      </c>
      <c r="G28" s="16">
        <f>G26/G22*100</f>
        <v>1.2718708277286257</v>
      </c>
      <c r="H28" s="16">
        <f>H26/H22*100</f>
        <v>1.3474253656582005</v>
      </c>
      <c r="I28" s="16">
        <f>I26/I22*100</f>
        <v>1.3241195262583734</v>
      </c>
      <c r="J28" s="16">
        <f>J26/J22*100</f>
        <v>8.9986976557804113</v>
      </c>
    </row>
    <row r="29" spans="4:10" x14ac:dyDescent="0.35">
      <c r="D29" t="s">
        <v>194</v>
      </c>
      <c r="E29" t="s">
        <v>195</v>
      </c>
      <c r="F29" t="s">
        <v>134</v>
      </c>
      <c r="G29" s="30"/>
      <c r="H29" s="30"/>
      <c r="I29" s="30"/>
      <c r="J29" s="30"/>
    </row>
    <row r="30" spans="4:10" x14ac:dyDescent="0.35">
      <c r="D30" t="s">
        <v>196</v>
      </c>
      <c r="E30" t="s">
        <v>355</v>
      </c>
      <c r="F30" t="s">
        <v>356</v>
      </c>
      <c r="G30" s="29"/>
      <c r="H30" s="29"/>
      <c r="I30" s="29"/>
      <c r="J30" s="29"/>
    </row>
    <row r="31" spans="4:10" x14ac:dyDescent="0.35">
      <c r="D31" t="s">
        <v>121</v>
      </c>
      <c r="E31" t="s">
        <v>197</v>
      </c>
      <c r="F31" t="s">
        <v>134</v>
      </c>
      <c r="G31" s="16">
        <f>G43/0.992</f>
        <v>0.63689516129032264</v>
      </c>
      <c r="H31" s="16">
        <f>H43/0.992</f>
        <v>0.79415322580645153</v>
      </c>
      <c r="I31" s="16">
        <f>I43/0.992</f>
        <v>0.81703629032258063</v>
      </c>
      <c r="J31" s="16">
        <f>J43/0.992</f>
        <v>0.73256048387096773</v>
      </c>
    </row>
    <row r="32" spans="4:10" x14ac:dyDescent="0.35">
      <c r="D32" t="s">
        <v>138</v>
      </c>
      <c r="E32" t="s">
        <v>186</v>
      </c>
      <c r="F32" t="s">
        <v>134</v>
      </c>
      <c r="G32" s="30"/>
      <c r="H32" s="30"/>
      <c r="I32" s="30"/>
      <c r="J32" s="30"/>
    </row>
    <row r="33" spans="4:10" x14ac:dyDescent="0.35">
      <c r="D33" t="s">
        <v>198</v>
      </c>
      <c r="E33" t="s">
        <v>188</v>
      </c>
      <c r="F33" t="s">
        <v>134</v>
      </c>
      <c r="G33" s="29"/>
      <c r="H33" s="29"/>
      <c r="I33" s="29"/>
      <c r="J33" s="29"/>
    </row>
    <row r="34" spans="4:10" x14ac:dyDescent="0.35">
      <c r="D34" t="s">
        <v>122</v>
      </c>
      <c r="E34" t="s">
        <v>199</v>
      </c>
      <c r="F34" t="s">
        <v>134</v>
      </c>
      <c r="G34" s="18">
        <f>G31-G43</f>
        <v>5.095161290322614E-3</v>
      </c>
      <c r="H34" s="18">
        <f>H31-H43</f>
        <v>6.3532258064515901E-3</v>
      </c>
      <c r="I34" s="18">
        <f>I31-I43</f>
        <v>6.536290322580629E-3</v>
      </c>
      <c r="J34" s="18">
        <f>J31-J43</f>
        <v>5.8604838709677143E-3</v>
      </c>
    </row>
    <row r="35" spans="4:10" x14ac:dyDescent="0.35">
      <c r="D35" t="s">
        <v>200</v>
      </c>
      <c r="E35" t="s">
        <v>201</v>
      </c>
      <c r="F35" t="s">
        <v>134</v>
      </c>
      <c r="G35" s="31"/>
      <c r="H35" s="31"/>
      <c r="I35" s="31"/>
      <c r="J35" s="31"/>
    </row>
    <row r="36" spans="4:10" x14ac:dyDescent="0.35">
      <c r="D36" t="s">
        <v>202</v>
      </c>
      <c r="E36" t="s">
        <v>203</v>
      </c>
      <c r="F36" t="s">
        <v>134</v>
      </c>
      <c r="G36" s="18">
        <f>G34</f>
        <v>5.095161290322614E-3</v>
      </c>
      <c r="H36" s="18">
        <f>H34</f>
        <v>6.3532258064515901E-3</v>
      </c>
      <c r="I36" s="18">
        <f>I34</f>
        <v>6.536290322580629E-3</v>
      </c>
      <c r="J36" s="18">
        <f>J34</f>
        <v>5.8604838709677143E-3</v>
      </c>
    </row>
    <row r="37" spans="4:10" x14ac:dyDescent="0.35">
      <c r="D37" t="s">
        <v>204</v>
      </c>
      <c r="E37" t="s">
        <v>205</v>
      </c>
      <c r="F37" t="s">
        <v>135</v>
      </c>
      <c r="G37" s="19">
        <v>0.8</v>
      </c>
      <c r="H37" s="19">
        <v>0.8</v>
      </c>
      <c r="I37" s="19">
        <v>0.8</v>
      </c>
      <c r="J37" s="19">
        <v>0.8</v>
      </c>
    </row>
    <row r="38" spans="4:10" x14ac:dyDescent="0.35">
      <c r="D38" t="s">
        <v>123</v>
      </c>
      <c r="E38" t="s">
        <v>206</v>
      </c>
      <c r="F38" t="s">
        <v>134</v>
      </c>
      <c r="G38" s="18">
        <f>G22-G43</f>
        <v>1.3299999999999979E-2</v>
      </c>
      <c r="H38" s="18">
        <f>H22-H43</f>
        <v>1.7200000000000104E-2</v>
      </c>
      <c r="I38" s="18">
        <f>I22-I43</f>
        <v>1.749999999999996E-2</v>
      </c>
      <c r="J38" s="18">
        <f>J22-J43</f>
        <v>7.8300000000000036E-2</v>
      </c>
    </row>
    <row r="39" spans="4:10" x14ac:dyDescent="0.35">
      <c r="D39" t="s">
        <v>207</v>
      </c>
      <c r="E39" t="s">
        <v>176</v>
      </c>
      <c r="F39" t="s">
        <v>134</v>
      </c>
      <c r="G39" s="31"/>
      <c r="H39" s="31"/>
      <c r="I39" s="31"/>
      <c r="J39" s="31"/>
    </row>
    <row r="40" spans="4:10" x14ac:dyDescent="0.35">
      <c r="D40" t="s">
        <v>208</v>
      </c>
      <c r="E40" t="s">
        <v>209</v>
      </c>
      <c r="F40" t="s">
        <v>134</v>
      </c>
      <c r="G40" s="29"/>
      <c r="H40" s="29"/>
      <c r="I40" s="29"/>
      <c r="J40" s="29"/>
    </row>
    <row r="41" spans="4:10" x14ac:dyDescent="0.35">
      <c r="D41" t="s">
        <v>124</v>
      </c>
      <c r="E41" t="s">
        <v>210</v>
      </c>
      <c r="F41" t="s">
        <v>134</v>
      </c>
      <c r="G41" s="16">
        <f>G43*(-1)</f>
        <v>-0.63180000000000003</v>
      </c>
      <c r="H41" s="16">
        <f>H43*(-1)</f>
        <v>-0.78779999999999994</v>
      </c>
      <c r="I41" s="16">
        <f>I43*(-1)</f>
        <v>-0.8105</v>
      </c>
      <c r="J41" s="16">
        <f>J43*(-1)</f>
        <v>-0.72670000000000001</v>
      </c>
    </row>
    <row r="42" spans="4:10" ht="15" customHeight="1" x14ac:dyDescent="0.35">
      <c r="D42" t="s">
        <v>211</v>
      </c>
      <c r="E42" t="s">
        <v>178</v>
      </c>
      <c r="F42" t="s">
        <v>134</v>
      </c>
      <c r="G42" s="28"/>
      <c r="H42" s="28"/>
      <c r="I42" s="28"/>
      <c r="J42" s="28"/>
    </row>
    <row r="43" spans="4:10" x14ac:dyDescent="0.35">
      <c r="D43" t="s">
        <v>212</v>
      </c>
      <c r="E43" t="s">
        <v>180</v>
      </c>
      <c r="F43" t="s">
        <v>134</v>
      </c>
      <c r="G43" s="28">
        <v>0.63180000000000003</v>
      </c>
      <c r="H43" s="28">
        <v>0.78779999999999994</v>
      </c>
      <c r="I43" s="28">
        <v>0.8105</v>
      </c>
      <c r="J43" s="28">
        <v>0.72670000000000001</v>
      </c>
    </row>
    <row r="44" spans="4:10" x14ac:dyDescent="0.35">
      <c r="D44" t="s">
        <v>213</v>
      </c>
      <c r="E44" t="s">
        <v>181</v>
      </c>
      <c r="F44" t="s">
        <v>134</v>
      </c>
      <c r="G44" s="12"/>
      <c r="H44" s="12"/>
      <c r="I44" s="12"/>
      <c r="J44" s="12"/>
    </row>
    <row r="45" spans="4:10" x14ac:dyDescent="0.35">
      <c r="D45" t="s">
        <v>214</v>
      </c>
      <c r="E45" t="s">
        <v>183</v>
      </c>
      <c r="F45" t="s">
        <v>134</v>
      </c>
      <c r="G45" s="12"/>
      <c r="H45" s="12"/>
      <c r="I45" s="12"/>
      <c r="J45" s="12"/>
    </row>
    <row r="46" spans="4:10" x14ac:dyDescent="0.35">
      <c r="D46" t="s">
        <v>125</v>
      </c>
      <c r="E46" t="s">
        <v>215</v>
      </c>
      <c r="F46" t="s">
        <v>134</v>
      </c>
      <c r="G46" s="12"/>
      <c r="H46" s="12"/>
      <c r="I46" s="12"/>
      <c r="J46" s="12"/>
    </row>
    <row r="47" spans="4:10" x14ac:dyDescent="0.35">
      <c r="D47" t="s">
        <v>216</v>
      </c>
      <c r="E47" t="s">
        <v>217</v>
      </c>
      <c r="F47" t="s">
        <v>134</v>
      </c>
      <c r="G47" s="12"/>
      <c r="H47" s="12"/>
      <c r="I47" s="12"/>
      <c r="J47" s="12"/>
    </row>
    <row r="48" spans="4:10" x14ac:dyDescent="0.35">
      <c r="D48" t="s">
        <v>218</v>
      </c>
      <c r="E48" t="s">
        <v>219</v>
      </c>
      <c r="F48" t="s">
        <v>134</v>
      </c>
      <c r="G48" s="12"/>
      <c r="H48" s="12"/>
      <c r="I48" s="12"/>
      <c r="J48" s="12"/>
    </row>
    <row r="49" spans="4:10" x14ac:dyDescent="0.35">
      <c r="D49" t="s">
        <v>126</v>
      </c>
      <c r="E49" t="s">
        <v>302</v>
      </c>
      <c r="F49" t="s">
        <v>137</v>
      </c>
      <c r="G49" s="12"/>
      <c r="H49" s="12"/>
      <c r="I49" s="12"/>
      <c r="J49" s="12"/>
    </row>
    <row r="50" spans="4:10" x14ac:dyDescent="0.35">
      <c r="D50" t="s">
        <v>127</v>
      </c>
      <c r="E50" t="s">
        <v>303</v>
      </c>
      <c r="F50" t="s">
        <v>137</v>
      </c>
      <c r="G50" s="12"/>
      <c r="H50" s="12"/>
      <c r="I50" s="12"/>
      <c r="J50" s="12"/>
    </row>
    <row r="51" spans="4:10" x14ac:dyDescent="0.35">
      <c r="D51" t="s">
        <v>128</v>
      </c>
      <c r="E51" t="s">
        <v>310</v>
      </c>
      <c r="F51" t="s">
        <v>137</v>
      </c>
      <c r="G51" s="12">
        <f>G49-G50</f>
        <v>0</v>
      </c>
      <c r="H51" s="12">
        <f>H49-H50</f>
        <v>0</v>
      </c>
      <c r="I51" s="12">
        <f>I49-I50</f>
        <v>0</v>
      </c>
      <c r="J51" s="12">
        <f>J49-J50</f>
        <v>0</v>
      </c>
    </row>
    <row r="52" spans="4:10" x14ac:dyDescent="0.35">
      <c r="D52" t="s">
        <v>387</v>
      </c>
      <c r="E52" t="s">
        <v>385</v>
      </c>
      <c r="F52" t="s">
        <v>137</v>
      </c>
      <c r="G52" s="12"/>
      <c r="H52" s="12"/>
      <c r="I52" s="12"/>
      <c r="J52" s="12"/>
    </row>
    <row r="53" spans="4:10" x14ac:dyDescent="0.35">
      <c r="D53" t="s">
        <v>129</v>
      </c>
      <c r="E53" t="s">
        <v>304</v>
      </c>
      <c r="F53" t="s">
        <v>137</v>
      </c>
      <c r="G53" s="12"/>
      <c r="H53" s="12"/>
      <c r="I53" s="12"/>
      <c r="J53" s="12"/>
    </row>
    <row r="54" spans="4:10" x14ac:dyDescent="0.35">
      <c r="D54" t="s">
        <v>130</v>
      </c>
      <c r="E54" t="s">
        <v>309</v>
      </c>
      <c r="F54" t="s">
        <v>137</v>
      </c>
      <c r="G54" s="12">
        <f>G51-G53</f>
        <v>0</v>
      </c>
      <c r="H54" s="12">
        <f>H51-H53</f>
        <v>0</v>
      </c>
      <c r="I54" s="12">
        <f>I51-I53</f>
        <v>0</v>
      </c>
      <c r="J54" s="12">
        <f>J51-J53</f>
        <v>0</v>
      </c>
    </row>
    <row r="55" spans="4:10" x14ac:dyDescent="0.35">
      <c r="D55" t="s">
        <v>305</v>
      </c>
      <c r="E55" t="s">
        <v>385</v>
      </c>
      <c r="F55" t="s">
        <v>137</v>
      </c>
      <c r="G55" s="12"/>
      <c r="H55" s="12"/>
      <c r="I55" s="12"/>
      <c r="J55" s="12"/>
    </row>
    <row r="56" spans="4:10" x14ac:dyDescent="0.35">
      <c r="D56" t="s">
        <v>386</v>
      </c>
      <c r="E56" t="s">
        <v>306</v>
      </c>
      <c r="F56" t="s">
        <v>307</v>
      </c>
      <c r="G56" s="12"/>
      <c r="H56" s="12"/>
      <c r="I56" s="12"/>
      <c r="J56" s="12"/>
    </row>
    <row r="57" spans="4:10" x14ac:dyDescent="0.35">
      <c r="E57" t="s">
        <v>308</v>
      </c>
    </row>
    <row r="58" spans="4:10" x14ac:dyDescent="0.35">
      <c r="D58" t="s">
        <v>131</v>
      </c>
      <c r="E58" t="s">
        <v>220</v>
      </c>
    </row>
    <row r="59" spans="4:10" x14ac:dyDescent="0.35">
      <c r="D59" t="s">
        <v>140</v>
      </c>
      <c r="E59" t="s">
        <v>221</v>
      </c>
      <c r="F59" t="s">
        <v>293</v>
      </c>
    </row>
    <row r="60" spans="4:10" x14ac:dyDescent="0.35">
      <c r="D60" t="s">
        <v>141</v>
      </c>
      <c r="E60" t="s">
        <v>223</v>
      </c>
    </row>
    <row r="61" spans="4:10" x14ac:dyDescent="0.35">
      <c r="D61" t="s">
        <v>224</v>
      </c>
      <c r="E61" t="s">
        <v>225</v>
      </c>
      <c r="F61" t="s">
        <v>226</v>
      </c>
    </row>
    <row r="62" spans="4:10" x14ac:dyDescent="0.35">
      <c r="D62" t="s">
        <v>227</v>
      </c>
      <c r="E62" t="s">
        <v>228</v>
      </c>
      <c r="F62" t="s">
        <v>226</v>
      </c>
    </row>
    <row r="63" spans="4:10" x14ac:dyDescent="0.35">
      <c r="D63" t="s">
        <v>229</v>
      </c>
      <c r="E63" t="s">
        <v>230</v>
      </c>
      <c r="F63" t="s">
        <v>292</v>
      </c>
    </row>
    <row r="64" spans="4:10" x14ac:dyDescent="0.35">
      <c r="D64" t="s">
        <v>232</v>
      </c>
      <c r="F64" t="s">
        <v>226</v>
      </c>
    </row>
    <row r="65" spans="4:10" x14ac:dyDescent="0.35">
      <c r="D65" t="s">
        <v>132</v>
      </c>
      <c r="E65" t="s">
        <v>233</v>
      </c>
      <c r="F65" t="s">
        <v>139</v>
      </c>
    </row>
    <row r="66" spans="4:10" x14ac:dyDescent="0.35">
      <c r="D66" t="s">
        <v>142</v>
      </c>
      <c r="E66" t="s">
        <v>234</v>
      </c>
      <c r="F66" t="s">
        <v>139</v>
      </c>
    </row>
    <row r="67" spans="4:10" x14ac:dyDescent="0.35">
      <c r="D67" t="s">
        <v>143</v>
      </c>
      <c r="E67" t="s">
        <v>235</v>
      </c>
      <c r="F67" t="s">
        <v>139</v>
      </c>
    </row>
    <row r="68" spans="4:10" x14ac:dyDescent="0.35">
      <c r="D68" t="s">
        <v>133</v>
      </c>
      <c r="E68" t="s">
        <v>236</v>
      </c>
      <c r="F68" t="s">
        <v>150</v>
      </c>
    </row>
    <row r="72" spans="4:10" ht="15.75" customHeight="1" x14ac:dyDescent="0.35">
      <c r="D72" s="38" t="s">
        <v>237</v>
      </c>
      <c r="E72" s="38"/>
      <c r="F72" s="38"/>
      <c r="G72" s="38"/>
    </row>
    <row r="75" spans="4:10" ht="23.25" customHeight="1" x14ac:dyDescent="0.35">
      <c r="D75" s="38" t="s">
        <v>238</v>
      </c>
      <c r="E75" s="38"/>
      <c r="F75" s="38"/>
      <c r="G75" s="38"/>
    </row>
    <row r="77" spans="4:10" ht="27.75" customHeight="1" x14ac:dyDescent="0.35">
      <c r="D77" s="38" t="s">
        <v>392</v>
      </c>
      <c r="E77" s="38"/>
      <c r="F77" s="38"/>
      <c r="G77" s="38"/>
      <c r="H77" s="38"/>
      <c r="I77" s="38"/>
      <c r="J77" s="38"/>
    </row>
    <row r="78" spans="4:10" ht="32.25" customHeight="1" x14ac:dyDescent="0.35">
      <c r="D78" s="38" t="s">
        <v>393</v>
      </c>
      <c r="E78" s="38"/>
      <c r="F78" s="38"/>
      <c r="G78" s="38"/>
      <c r="H78" s="38"/>
      <c r="I78" s="38"/>
      <c r="J78" s="38"/>
    </row>
  </sheetData>
  <sheetProtection formatColumns="0" formatRows="0" autoFilter="0"/>
  <mergeCells count="8">
    <mergeCell ref="D6:F6"/>
    <mergeCell ref="D7:F7"/>
    <mergeCell ref="D75:E75"/>
    <mergeCell ref="D77:J77"/>
    <mergeCell ref="D78:J78"/>
    <mergeCell ref="D72:E72"/>
    <mergeCell ref="F75:G75"/>
    <mergeCell ref="F72:G72"/>
  </mergeCells>
  <phoneticPr fontId="0" type="noConversion"/>
  <dataValidations count="3">
    <dataValidation type="decimal" allowBlank="1" showInputMessage="1" showErrorMessage="1" sqref="G59:J68 G56:J57 G53:J54 G44:J51">
      <formula1>-1000000000000000</formula1>
      <formula2>1000000000000000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F60 F75:G75 F72:G72 E64">
      <formula1>900</formula1>
    </dataValidation>
    <dataValidation type="decimal" allowBlank="1" showErrorMessage="1" errorTitle="Ошибка" error="Допускается ввод только неотрицательных чисел!" sqref="G52:J52 G55:J55">
      <formula1>0</formula1>
      <formula2>9.99999999999999E+23</formula2>
    </dataValidation>
  </dataValidations>
  <pageMargins left="0.19685039370078741" right="0.19685039370078741" top="0.59055118110236227" bottom="0.23622047244094491" header="0.11811023622047245" footer="0.11811023622047245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95</vt:i4>
      </vt:variant>
    </vt:vector>
  </HeadingPairs>
  <TitlesOfParts>
    <vt:vector size="119" baseType="lpstr">
      <vt:lpstr>Инструкция</vt:lpstr>
      <vt:lpstr>Титульный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I квартал</vt:lpstr>
      <vt:lpstr>II квартал</vt:lpstr>
      <vt:lpstr>III квартал</vt:lpstr>
      <vt:lpstr>IV квартал</vt:lpstr>
      <vt:lpstr>Год</vt:lpstr>
      <vt:lpstr>Ф9</vt:lpstr>
      <vt:lpstr>Ф10</vt:lpstr>
      <vt:lpstr>Сравнение</vt:lpstr>
      <vt:lpstr>Комментарии</vt:lpstr>
      <vt:lpstr>Проверка</vt:lpstr>
      <vt:lpstr>APR</vt:lpstr>
      <vt:lpstr>AUG</vt:lpstr>
      <vt:lpstr>CheckRange3_1</vt:lpstr>
      <vt:lpstr>CheckRange3_2</vt:lpstr>
      <vt:lpstr>CheckRange4_1</vt:lpstr>
      <vt:lpstr>CheckRange4_2</vt:lpstr>
      <vt:lpstr>CheckRange4_3</vt:lpstr>
      <vt:lpstr>CheckRange7_1</vt:lpstr>
      <vt:lpstr>CheckRange7_2</vt:lpstr>
      <vt:lpstr>chkGetUpdatesValue</vt:lpstr>
      <vt:lpstr>chkNoUpdatesValue</vt:lpstr>
      <vt:lpstr>code</vt:lpstr>
      <vt:lpstr>DEC</vt:lpstr>
      <vt:lpstr>dolj_lico</vt:lpstr>
      <vt:lpstr>et_List01</vt:lpstr>
      <vt:lpstr>F10_SCOPE</vt:lpstr>
      <vt:lpstr>F9_SCOPE</vt:lpstr>
      <vt:lpstr>FEB</vt:lpstr>
      <vt:lpstr>FirstLine</vt:lpstr>
      <vt:lpstr>god</vt:lpstr>
      <vt:lpstr>GTP_LIST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JAN</vt:lpstr>
      <vt:lpstr>JUL</vt:lpstr>
      <vt:lpstr>JUN</vt:lpstr>
      <vt:lpstr>kpp</vt:lpstr>
      <vt:lpstr>MAR</vt:lpstr>
      <vt:lpstr>MAY</vt:lpstr>
      <vt:lpstr>NOV</vt:lpstr>
      <vt:lpstr>OCT</vt:lpstr>
      <vt:lpstr>org</vt:lpstr>
      <vt:lpstr>pIns_List01</vt:lpstr>
      <vt:lpstr>pINs_List22_0</vt:lpstr>
      <vt:lpstr>REESTR_GTP_RANGE</vt:lpstr>
      <vt:lpstr>REESTR_STATION_RANGE</vt:lpstr>
      <vt:lpstr>REGION</vt:lpstr>
      <vt:lpstr>region_name</vt:lpstr>
      <vt:lpstr>rek_fas_range</vt:lpstr>
      <vt:lpstr>rst_entity_id</vt:lpstr>
      <vt:lpstr>SCOPE</vt:lpstr>
      <vt:lpstr>SEP</vt:lpstr>
      <vt:lpstr>SPR_SCOPE</vt:lpstr>
      <vt:lpstr>station</vt:lpstr>
      <vt:lpstr>STYPE</vt:lpstr>
      <vt:lpstr>type_station</vt:lpstr>
      <vt:lpstr>type_version</vt:lpstr>
      <vt:lpstr>UpdStatus</vt:lpstr>
      <vt:lpstr>version</vt:lpstr>
      <vt:lpstr>ws_02_check_15_1</vt:lpstr>
      <vt:lpstr>ws_02_check_17_1</vt:lpstr>
      <vt:lpstr>ws_02_check_6</vt:lpstr>
      <vt:lpstr>ws_03_check_15_1</vt:lpstr>
      <vt:lpstr>ws_03_check_17_1</vt:lpstr>
      <vt:lpstr>ws_03_check_6</vt:lpstr>
      <vt:lpstr>ws_04_check_15_1</vt:lpstr>
      <vt:lpstr>ws_04_check_17_1</vt:lpstr>
      <vt:lpstr>ws_04_check_6</vt:lpstr>
      <vt:lpstr>ws_05_check_15_1</vt:lpstr>
      <vt:lpstr>ws_05_check_17_1</vt:lpstr>
      <vt:lpstr>ws_05_check_6</vt:lpstr>
      <vt:lpstr>ws_06_check_15_1</vt:lpstr>
      <vt:lpstr>ws_06_check_17_1</vt:lpstr>
      <vt:lpstr>ws_06_check_6</vt:lpstr>
      <vt:lpstr>ws_07_check_15_1</vt:lpstr>
      <vt:lpstr>ws_07_check_17_1</vt:lpstr>
      <vt:lpstr>ws_07_check_6</vt:lpstr>
      <vt:lpstr>ws_08_check_15_1</vt:lpstr>
      <vt:lpstr>ws_08_check_17_1</vt:lpstr>
      <vt:lpstr>ws_08_check_6</vt:lpstr>
      <vt:lpstr>ws_09_check_15_1</vt:lpstr>
      <vt:lpstr>ws_09_check_17_1</vt:lpstr>
      <vt:lpstr>ws_09_check_6</vt:lpstr>
      <vt:lpstr>ws_10_check_15_1</vt:lpstr>
      <vt:lpstr>ws_10_check_17_1</vt:lpstr>
      <vt:lpstr>ws_10_check_6</vt:lpstr>
      <vt:lpstr>ws_11_check_15_1</vt:lpstr>
      <vt:lpstr>ws_11_check_17_1</vt:lpstr>
      <vt:lpstr>ws_11_check_6</vt:lpstr>
      <vt:lpstr>ws_12_check_15_1</vt:lpstr>
      <vt:lpstr>ws_12_check_17_1</vt:lpstr>
      <vt:lpstr>ws_12_check_6</vt:lpstr>
      <vt:lpstr>ws_13_check_15_1</vt:lpstr>
      <vt:lpstr>ws_13_check_17_1</vt:lpstr>
      <vt:lpstr>ws_13_check_6</vt:lpstr>
      <vt:lpstr>YEAR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электрической энергии и мощности электростанции-поставщика электроэнергии (мощности) оптового и розничного рынка на 2024 год (организация)</dc:title>
  <dc:subject>Баланс электрической энергии и мощности электростанции-поставщика электроэнергии (мощности) оптового и розничного рынка на 2024 год (организация)</dc:subject>
  <dc:creator>--</dc:creator>
  <cp:lastModifiedBy>ASUS</cp:lastModifiedBy>
  <cp:lastPrinted>2024-03-28T07:27:49Z</cp:lastPrinted>
  <dcterms:created xsi:type="dcterms:W3CDTF">2004-05-21T07:18:45Z</dcterms:created>
  <dcterms:modified xsi:type="dcterms:W3CDTF">2024-04-11T11:05:05Z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FORM4.2024.ORG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